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chiken-jimu008\Desktop\04_経費算出基準・ポイント算出表\"/>
    </mc:Choice>
  </mc:AlternateContent>
  <xr:revisionPtr revIDLastSave="0" documentId="13_ncr:1_{99BB9783-0CEC-40C2-818B-8E9A4E68915D}" xr6:coauthVersionLast="47" xr6:coauthVersionMax="47" xr10:uidLastSave="{00000000-0000-0000-0000-000000000000}"/>
  <bookViews>
    <workbookView xWindow="-108" yWindow="-108" windowWidth="23256" windowHeight="12576" tabRatio="928" xr2:uid="{00000000-000D-0000-FFFF-FFFF00000000}"/>
  </bookViews>
  <sheets>
    <sheet name="☆はじめにお読みください" sheetId="19" r:id="rId1"/>
    <sheet name="★算出・請求パターン_治験経費6" sheetId="20" r:id="rId2"/>
    <sheet name="治験経費6_経費算出基準" sheetId="7" r:id="rId3"/>
    <sheet name="別紙1_臨床試験研究経費ポイント算出表" sheetId="4" r:id="rId4"/>
    <sheet name="別紙2_治験薬管理経費ポイント算出表" sheetId="5" r:id="rId5"/>
    <sheet name="出来高費用算出表_マイルストーン" sheetId="18" r:id="rId6"/>
    <sheet name="出来高費用算出表_均等割" sheetId="17" r:id="rId7"/>
  </sheets>
  <definedNames>
    <definedName name="_xlnm.Print_Area" localSheetId="2">治験経費6_経費算出基準!$A$1:$X$70</definedName>
    <definedName name="_xlnm.Print_Area" localSheetId="5">出来高費用算出表_マイルストーン!$A$1:$X$24</definedName>
    <definedName name="_xlnm.Print_Area" localSheetId="6">出来高費用算出表_均等割!$A$1:$X$68</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☆はじめにお読みください!$1:$9</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6" i="7" l="1"/>
  <c r="T52" i="7" l="1"/>
  <c r="C55" i="7"/>
  <c r="Q46" i="7"/>
  <c r="Q49" i="7"/>
  <c r="T53" i="7" l="1"/>
  <c r="T54" i="7" s="1"/>
  <c r="C56" i="7"/>
  <c r="H29" i="7"/>
  <c r="J66" i="17"/>
  <c r="J21" i="18"/>
  <c r="N16" i="7"/>
  <c r="T59" i="7" s="1"/>
  <c r="T60" i="7" s="1"/>
  <c r="T61" i="7" l="1"/>
  <c r="A1" i="18"/>
  <c r="S10" i="18"/>
  <c r="G10" i="18"/>
  <c r="S9" i="18"/>
  <c r="G9" i="18"/>
  <c r="S8" i="18"/>
  <c r="G8" i="18"/>
  <c r="G7" i="18"/>
  <c r="S6" i="18"/>
  <c r="G6" i="18"/>
  <c r="S2" i="18"/>
  <c r="G2" i="18"/>
  <c r="S1" i="18"/>
  <c r="G1" i="18"/>
  <c r="A1" i="17" l="1"/>
  <c r="S33" i="7" l="1"/>
  <c r="S38" i="7"/>
  <c r="U8" i="4" l="1"/>
  <c r="H8" i="4"/>
  <c r="H7" i="4"/>
  <c r="U6" i="4"/>
  <c r="H6" i="4"/>
  <c r="U2" i="4"/>
  <c r="H2" i="4"/>
  <c r="U1" i="4"/>
  <c r="H1" i="4"/>
  <c r="U8" i="5"/>
  <c r="H8" i="5"/>
  <c r="U2" i="5"/>
  <c r="H2" i="5"/>
  <c r="U1" i="5"/>
  <c r="H1" i="5"/>
  <c r="S2" i="17"/>
  <c r="G2" i="17"/>
  <c r="S1" i="17"/>
  <c r="G1" i="17"/>
  <c r="G8" i="17"/>
  <c r="S10" i="17"/>
  <c r="G10" i="17"/>
  <c r="S9" i="17"/>
  <c r="G9" i="17"/>
  <c r="S8" i="17"/>
  <c r="G7" i="17"/>
  <c r="S6" i="17"/>
  <c r="G6" i="17"/>
  <c r="U6" i="5"/>
  <c r="H7" i="5"/>
  <c r="H6" i="5"/>
  <c r="AA16" i="5"/>
  <c r="AA18" i="5"/>
  <c r="AA19" i="5"/>
  <c r="AA17" i="5"/>
  <c r="AA22" i="4"/>
  <c r="AA26" i="4"/>
  <c r="N31" i="7"/>
  <c r="N28" i="7"/>
  <c r="AA25" i="4"/>
  <c r="AA21" i="4"/>
  <c r="I24" i="7" l="1"/>
  <c r="Q24" i="7" s="1"/>
  <c r="S24" i="7" s="1"/>
  <c r="N23" i="7"/>
  <c r="S23" i="7" s="1"/>
  <c r="S16" i="7"/>
  <c r="N19" i="7"/>
  <c r="S19" i="7" s="1"/>
  <c r="Q20" i="7"/>
  <c r="S20" i="7" s="1"/>
  <c r="T63" i="7" s="1"/>
  <c r="S40" i="7" l="1"/>
  <c r="AA29" i="5"/>
  <c r="AA28" i="5"/>
  <c r="AA27" i="5"/>
  <c r="AA26" i="5"/>
  <c r="AA25" i="5"/>
  <c r="AA24" i="5"/>
  <c r="AA23" i="5"/>
  <c r="AA22" i="5"/>
  <c r="AA21" i="5"/>
  <c r="AA20" i="5"/>
  <c r="AA15" i="5"/>
  <c r="AA14" i="5"/>
  <c r="AA35" i="4"/>
  <c r="AA34" i="4"/>
  <c r="AA33" i="4"/>
  <c r="AA32" i="4"/>
  <c r="AA31" i="4"/>
  <c r="AA30" i="4"/>
  <c r="AA29" i="4"/>
  <c r="AA28" i="4"/>
  <c r="AA27" i="4"/>
  <c r="AA24" i="4"/>
  <c r="AA23" i="4"/>
  <c r="AA20" i="4"/>
  <c r="AA19" i="4"/>
  <c r="AA18" i="4"/>
  <c r="AA17" i="4"/>
  <c r="AA16" i="4"/>
  <c r="AA15" i="4"/>
  <c r="AA14" i="4"/>
  <c r="AA30" i="5" l="1"/>
  <c r="C31" i="7" s="1"/>
  <c r="S31" i="7" s="1"/>
  <c r="AA36" i="4"/>
  <c r="C28" i="7" s="1"/>
  <c r="S28" i="7" s="1"/>
  <c r="T56" i="7" l="1"/>
  <c r="S49" i="7"/>
  <c r="T55" i="7"/>
  <c r="S36" i="7"/>
  <c r="S41" i="7" s="1"/>
  <c r="S46" i="7" s="1"/>
  <c r="O43" i="7" l="1"/>
  <c r="S66" i="7"/>
  <c r="Q57" i="7"/>
  <c r="T57" i="7" s="1"/>
  <c r="T58" i="7" s="1"/>
  <c r="S68" i="7" l="1"/>
  <c r="Q58" i="7"/>
  <c r="G12" i="17" l="1"/>
  <c r="S12" i="18"/>
  <c r="S13" i="18" s="1"/>
  <c r="S16" i="18" s="1"/>
  <c r="S12" i="17"/>
  <c r="S13" i="17" s="1"/>
  <c r="S37" i="17" s="1"/>
  <c r="S67" i="7" l="1"/>
  <c r="G12" i="18"/>
  <c r="G13" i="18" s="1"/>
  <c r="M19" i="18" s="1"/>
  <c r="S20" i="18"/>
  <c r="S19" i="18"/>
  <c r="S18" i="18"/>
  <c r="S17" i="18"/>
  <c r="S21" i="17"/>
  <c r="S42" i="17"/>
  <c r="S64" i="17"/>
  <c r="S27" i="17"/>
  <c r="S52" i="17"/>
  <c r="S48" i="17"/>
  <c r="S40" i="17"/>
  <c r="S62" i="17"/>
  <c r="S41" i="17"/>
  <c r="S18" i="17"/>
  <c r="S59" i="17"/>
  <c r="S24" i="17"/>
  <c r="S35" i="17"/>
  <c r="S20" i="17"/>
  <c r="S63" i="17"/>
  <c r="S60" i="17"/>
  <c r="S30" i="17"/>
  <c r="S56" i="17"/>
  <c r="S16" i="17"/>
  <c r="S46" i="17"/>
  <c r="S23" i="17"/>
  <c r="S43" i="17"/>
  <c r="S26" i="17"/>
  <c r="S28" i="17"/>
  <c r="S65" i="17"/>
  <c r="S31" i="17"/>
  <c r="S39" i="17"/>
  <c r="G13" i="17"/>
  <c r="M34" i="17" s="1"/>
  <c r="S32" i="17"/>
  <c r="S47" i="17"/>
  <c r="S55" i="17"/>
  <c r="S29" i="17"/>
  <c r="S51" i="17"/>
  <c r="S38" i="17"/>
  <c r="S49" i="17"/>
  <c r="S61" i="17"/>
  <c r="S17" i="17"/>
  <c r="S19" i="17"/>
  <c r="S58" i="17"/>
  <c r="S22" i="17"/>
  <c r="S50" i="17"/>
  <c r="S33" i="17"/>
  <c r="S45" i="17"/>
  <c r="S53" i="17"/>
  <c r="S44" i="17"/>
  <c r="S54" i="17"/>
  <c r="S34" i="17"/>
  <c r="S36" i="17"/>
  <c r="S57" i="17"/>
  <c r="S25" i="17"/>
  <c r="M16" i="18" l="1"/>
  <c r="M18" i="18"/>
  <c r="M17" i="18"/>
  <c r="M20" i="18"/>
  <c r="S21" i="18"/>
  <c r="S23" i="18" s="1"/>
  <c r="M63" i="17"/>
  <c r="M61" i="17"/>
  <c r="M31" i="17"/>
  <c r="M22" i="17"/>
  <c r="M27" i="17"/>
  <c r="M58" i="17"/>
  <c r="M35" i="17"/>
  <c r="M60" i="17"/>
  <c r="M39" i="17"/>
  <c r="M55" i="17"/>
  <c r="M19" i="17"/>
  <c r="M45" i="17"/>
  <c r="M65" i="17"/>
  <c r="M46" i="17"/>
  <c r="M16" i="17"/>
  <c r="M20" i="17"/>
  <c r="M21" i="17"/>
  <c r="M37" i="17"/>
  <c r="S66" i="17"/>
  <c r="S68" i="17" s="1"/>
  <c r="M48" i="17"/>
  <c r="M43" i="17"/>
  <c r="M38" i="17"/>
  <c r="M18" i="17"/>
  <c r="M40" i="17"/>
  <c r="M59" i="17"/>
  <c r="M53" i="17"/>
  <c r="M56" i="17"/>
  <c r="M64" i="17"/>
  <c r="M41" i="17"/>
  <c r="M29" i="17"/>
  <c r="M44" i="17"/>
  <c r="M52" i="17"/>
  <c r="M17" i="17"/>
  <c r="M25" i="17"/>
  <c r="M51" i="17"/>
  <c r="M62" i="17"/>
  <c r="M28" i="17"/>
  <c r="M36" i="17"/>
  <c r="M50" i="17"/>
  <c r="M32" i="17"/>
  <c r="M47" i="17"/>
  <c r="M24" i="17"/>
  <c r="M30" i="17"/>
  <c r="M42" i="17"/>
  <c r="M23" i="17"/>
  <c r="M57" i="17"/>
  <c r="M33" i="17"/>
  <c r="M49" i="17"/>
  <c r="M54" i="17"/>
  <c r="M26" i="17"/>
  <c r="M21" i="18" l="1"/>
  <c r="M23" i="18" s="1"/>
  <c r="M66" i="17"/>
  <c r="M68" i="1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D1" authorId="0" shapeId="0" xr:uid="{919713E7-9159-4354-BC47-8ED018911ABB}">
      <text>
        <r>
          <rPr>
            <b/>
            <sz val="9"/>
            <color indexed="81"/>
            <rFont val="MS P ゴシック"/>
            <family val="3"/>
            <charset val="128"/>
          </rPr>
          <t>出来高費用の請求方法を選択</t>
        </r>
      </text>
    </comment>
    <comment ref="M1" authorId="0" shapeId="0" xr:uid="{AB5D19B1-03D7-465C-85C1-1FFA508C1868}">
      <text>
        <r>
          <rPr>
            <b/>
            <sz val="9"/>
            <color indexed="81"/>
            <rFont val="MS P ゴシック"/>
            <family val="3"/>
            <charset val="128"/>
          </rPr>
          <t>当院が付与した整理番号を入力</t>
        </r>
      </text>
    </comment>
    <comment ref="M2" authorId="0" shapeId="0" xr:uid="{96F020A0-3D20-49E8-BF52-919ACBAF275A}">
      <text>
        <r>
          <rPr>
            <b/>
            <sz val="9"/>
            <color indexed="81"/>
            <rFont val="MS P ゴシック"/>
            <family val="3"/>
            <charset val="128"/>
          </rPr>
          <t>本書式の固定日を入力</t>
        </r>
      </text>
    </comment>
    <comment ref="A9" authorId="0" shapeId="0" xr:uid="{5839ADC4-8291-4BBB-8D47-DD7DB5E84DEF}">
      <text>
        <r>
          <rPr>
            <b/>
            <sz val="9"/>
            <color indexed="81"/>
            <rFont val="MS P ゴシック"/>
            <family val="3"/>
            <charset val="128"/>
          </rPr>
          <t>パターン1【新規／実施】：原契約の締結予定日を入力
上記以外：原契約締結日を入力</t>
        </r>
      </text>
    </comment>
    <comment ref="M9" authorId="0" shapeId="0" xr:uid="{5B50407C-CD9D-4491-9DFA-ACC9CB81B741}">
      <text>
        <r>
          <rPr>
            <b/>
            <sz val="9"/>
            <color indexed="81"/>
            <rFont val="MS P ゴシック"/>
            <family val="3"/>
            <charset val="128"/>
          </rPr>
          <t>契約終了予定日を入力
パターン3【変更／期間延長】のみ：延長後の契約終了予定日を入力</t>
        </r>
      </text>
    </comment>
    <comment ref="A10" authorId="0" shapeId="0" xr:uid="{E8B5E07B-D172-4451-B4AC-1CDCBB3663BB}">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5D417DCF-8E24-47FA-81C5-D397AD5A566F}">
      <text>
        <r>
          <rPr>
            <b/>
            <sz val="9"/>
            <color indexed="81"/>
            <rFont val="MS P ゴシック"/>
            <family val="3"/>
            <charset val="128"/>
          </rPr>
          <t>パターン1・2・5：出来高費用として請求対象となる回数を入力
上記以外：「0」を入力</t>
        </r>
      </text>
    </comment>
    <comment ref="A11" authorId="0" shapeId="0" xr:uid="{0698D132-38E4-4094-81B0-8C2E5FB9B8EF}">
      <text>
        <r>
          <rPr>
            <b/>
            <sz val="9"/>
            <color indexed="81"/>
            <rFont val="MS P ゴシック"/>
            <family val="3"/>
            <charset val="128"/>
          </rPr>
          <t>以下に該当する場合に入力
・固定経費及び症例経費の算出理由　※特記する必要がある場合</t>
        </r>
      </text>
    </comment>
    <comment ref="M14" authorId="0" shapeId="0" xr:uid="{3984EBC5-02F4-4E7F-A80D-0563374A1046}">
      <text>
        <r>
          <rPr>
            <b/>
            <sz val="9"/>
            <color indexed="81"/>
            <rFont val="MS P ゴシック"/>
            <family val="3"/>
            <charset val="128"/>
          </rPr>
          <t>パターン3【変更／期間延長】のみ：セル「S14」に変更前の契約終了予定日を20xx/xx/xxの形式で入力　</t>
        </r>
      </text>
    </comment>
    <comment ref="I20" authorId="0" shapeId="0" xr:uid="{AC946FF2-5655-4B51-9F35-9E5C4C82B42C}">
      <text>
        <r>
          <rPr>
            <b/>
            <sz val="9"/>
            <color indexed="81"/>
            <rFont val="MS P ゴシック"/>
            <family val="3"/>
            <charset val="128"/>
          </rPr>
          <t>パターン1・4：試験終了後の保管年数を5年単位で入力
上記以外：「0」を入力</t>
        </r>
      </text>
    </comment>
    <comment ref="B29" authorId="0" shapeId="0" xr:uid="{3AABCEBB-F161-46E6-A883-8648E3EBE658}">
      <text>
        <r>
          <rPr>
            <sz val="9"/>
            <color indexed="81"/>
            <rFont val="MS P ゴシック"/>
            <family val="3"/>
            <charset val="128"/>
          </rPr>
          <t xml:space="preserve">不要：算出パターン1…責任医師が獲得する研究費が決まっている場合
　要：算出パターン2…責任医師が獲得する研究費が決まっていない場合（企業治験と同様の対応）
</t>
        </r>
      </text>
    </comment>
    <comment ref="N32" authorId="0" shapeId="0" xr:uid="{1286D2DD-FB87-468D-A499-6DF367048991}">
      <text>
        <r>
          <rPr>
            <b/>
            <sz val="9"/>
            <color indexed="81"/>
            <rFont val="MS P ゴシック"/>
            <family val="3"/>
            <charset val="128"/>
          </rPr>
          <t>別紙2_要素G「温度管理」にポイントが入った場合のみ『あり』を選択</t>
        </r>
      </text>
    </comment>
    <comment ref="Q36" authorId="1" shapeId="0" xr:uid="{8D31E31E-4142-4EA5-95EE-854169BBC9E4}">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73698296-19F0-4F3F-A27E-BAC220ECE266}">
      <text>
        <r>
          <rPr>
            <b/>
            <sz val="9"/>
            <color indexed="81"/>
            <rFont val="MS P ゴシック"/>
            <family val="3"/>
            <charset val="128"/>
          </rPr>
          <t>被験者以外に介助者等にも対応が必要となる場合は「あり」を選択</t>
        </r>
      </text>
    </comment>
    <comment ref="Q46" authorId="1" shapeId="0" xr:uid="{F029100C-E6FF-45C4-B567-0B783C26D469}">
      <text>
        <r>
          <rPr>
            <b/>
            <sz val="9"/>
            <color indexed="81"/>
            <rFont val="MS P ゴシック"/>
            <family val="3"/>
            <charset val="128"/>
          </rPr>
          <t>※（４）臨床試験研究経費　算出要否：『要』の場合</t>
        </r>
        <r>
          <rPr>
            <sz val="9"/>
            <color indexed="81"/>
            <rFont val="MS P ゴシック"/>
            <family val="3"/>
            <charset val="128"/>
          </rPr>
          <t xml:space="preserve">
医師主導治験受託研究契約の間接経費（一般管理費）へ充当
⇒症例経費に係る経費の小計に対する間接経費の適用率（間接経費取扱要領より）
・650万円以上…症例経費に係る経費の小計の30%
・110万円以上650万円未満…((症例経費に係る経費の小計＋1,600,000円)÷10,000)÷27)%
・110万円未満…症例経費に係る経費の小計の10%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8B9CBC3D-C867-4DE5-B97F-E4B07DD30963}">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11" authorId="0" shapeId="0" xr:uid="{50EE1907-4C2A-46C3-94EB-ADDE893D1417}">
      <text>
        <r>
          <rPr>
            <sz val="9"/>
            <color indexed="81"/>
            <rFont val="MS P ゴシック"/>
            <family val="3"/>
            <charset val="128"/>
          </rPr>
          <t>経費追加（オプション）の場合、メインで算出したポイントと重複しないように算出してください。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J15" authorId="0" shapeId="0" xr:uid="{ACD711B1-5D76-4EB1-A1D9-9E958DE80F29}">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Izumikubo</author>
  </authors>
  <commentList>
    <comment ref="A4" authorId="0" shapeId="0" xr:uid="{5E98E4AB-1A44-4C70-8509-48074CF4C480}">
      <text>
        <r>
          <rPr>
            <sz val="9"/>
            <color indexed="81"/>
            <rFont val="MS P ゴシック"/>
            <family val="3"/>
            <charset val="128"/>
          </rPr>
          <t xml:space="preserve">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
</t>
        </r>
        <r>
          <rPr>
            <b/>
            <sz val="9"/>
            <color indexed="81"/>
            <rFont val="MS P ゴシック"/>
            <family val="3"/>
            <charset val="128"/>
          </rPr>
          <t xml:space="preserve">
</t>
        </r>
      </text>
    </comment>
    <comment ref="J15" authorId="0" shapeId="0" xr:uid="{15892207-7261-48C5-8AAB-8AF2319CEBB1}">
      <text>
        <r>
          <rPr>
            <sz val="9"/>
            <color indexed="81"/>
            <rFont val="MS P ゴシック"/>
            <family val="3"/>
            <charset val="128"/>
          </rPr>
          <t>必ず「1」を入れてください。</t>
        </r>
      </text>
    </comment>
  </commentList>
</comments>
</file>

<file path=xl/sharedStrings.xml><?xml version="1.0" encoding="utf-8"?>
<sst xmlns="http://schemas.openxmlformats.org/spreadsheetml/2006/main" count="621" uniqueCount="394">
  <si>
    <t>※各シートは計算式保護のため「シートの保護」を設定しています。解除が必要の場合は　「ホーム＞セル＞書式＞シート保護の解除」を選択してください。</t>
    <rPh sb="1" eb="2">
      <t>カク</t>
    </rPh>
    <phoneticPr fontId="2"/>
  </si>
  <si>
    <t>★治験経費6_経費算出基準（医師主導治験）</t>
    <rPh sb="1" eb="3">
      <t>チケン</t>
    </rPh>
    <rPh sb="3" eb="5">
      <t>ケイヒ</t>
    </rPh>
    <rPh sb="7" eb="13">
      <t>ケイヒサンシュツキジュン</t>
    </rPh>
    <rPh sb="14" eb="16">
      <t>イシ</t>
    </rPh>
    <rPh sb="16" eb="18">
      <t>シュドウ</t>
    </rPh>
    <rPh sb="18" eb="20">
      <t>チケン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</si>
  <si>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</si>
  <si>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</si>
  <si>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</si>
  <si>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</si>
  <si>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</si>
  <si>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医師主導治験</t>
    <rPh sb="0" eb="6">
      <t>イシシュドウチケン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</si>
  <si>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</si>
  <si>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</si>
  <si>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</si>
  <si>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</si>
  <si>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</si>
  <si>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</si>
  <si>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</si>
  <si>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</si>
  <si>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</si>
  <si>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（４）臨床試験研究経費：算出要否</t>
    <rPh sb="3" eb="5">
      <t>リンショウ</t>
    </rPh>
    <rPh sb="5" eb="7">
      <t>シケン</t>
    </rPh>
    <rPh sb="7" eb="9">
      <t>ケンキュウ</t>
    </rPh>
    <rPh sb="9" eb="11">
      <t>ケイヒ</t>
    </rPh>
    <rPh sb="12" eb="14">
      <t>サンシュツ</t>
    </rPh>
    <rPh sb="14" eb="16">
      <t>ヨウヒ</t>
    </rPh>
    <phoneticPr fontId="2"/>
  </si>
  <si>
    <t>（５）治験薬管理経費：加算</t>
    <rPh sb="3" eb="5">
      <t>チケン</t>
    </rPh>
    <rPh sb="5" eb="6">
      <t>ヤク</t>
    </rPh>
    <rPh sb="6" eb="10">
      <t>カンリケイヒ</t>
    </rPh>
    <rPh sb="11" eb="13">
      <t>カサン</t>
    </rPh>
    <phoneticPr fontId="2"/>
  </si>
  <si>
    <t>別紙2_要素G「温度管理」にポイントが入った場合のみ『あり』を選択</t>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</si>
  <si>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</si>
  <si>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</si>
  <si>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</si>
  <si>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★別紙1_臨床試験研究経費ポイント算出表</t>
    <rPh sb="1" eb="3">
      <t>ベッシ</t>
    </rPh>
    <rPh sb="5" eb="9">
      <t>リンショウシケン</t>
    </rPh>
    <rPh sb="9" eb="13">
      <t>ケンキュウケイヒ</t>
    </rPh>
    <rPh sb="17" eb="20">
      <t>サンシュツヒョウ</t>
    </rPh>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</si>
  <si>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</si>
  <si>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</si>
  <si>
    <t>B：入院・外来の別</t>
    <phoneticPr fontId="2"/>
  </si>
  <si>
    <t>試験期間内に治験のための入院が必須の場合、入院にカウントすること。</t>
  </si>
  <si>
    <t>C：治験薬製造承認の状況</t>
    <phoneticPr fontId="2"/>
  </si>
  <si>
    <t>評価の対象である被験薬の製造承認状況について算定すること。</t>
  </si>
  <si>
    <t>D：デザイン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</si>
  <si>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</si>
  <si>
    <t>E：国際共同試験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</si>
  <si>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</si>
  <si>
    <t>F：プラセボの使用</t>
    <phoneticPr fontId="2"/>
  </si>
  <si>
    <t>対照となる治療群にプラセボを使用する場合、又はスクリーニング期間のウォッシュアウト時にプラセボを使用する等の場合に算定すること。</t>
    <phoneticPr fontId="2"/>
  </si>
  <si>
    <t>G：治験薬の投与経路</t>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</si>
  <si>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</si>
  <si>
    <t>H：治験薬の投与期間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</si>
  <si>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</si>
  <si>
    <t>I：被験者層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</si>
  <si>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</si>
  <si>
    <t>J：被験者の選出（適格＋除外基準数）</t>
    <phoneticPr fontId="2"/>
  </si>
  <si>
    <t>選択基準及び除外基準の項目数をカウントすること。なお、試験期間内の所定の時期にそれぞれ基準が設定されている場合には、それらの総計とすること。</t>
  </si>
  <si>
    <t>K：治験期間中の観察回数（Visit回数）</t>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</si>
  <si>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</si>
  <si>
    <t>L：一般的検査＋非侵襲的機能検査及び画像診断項目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</si>
  <si>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</si>
  <si>
    <t>M：侵襲的機能検査及び画像診断回数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</si>
  <si>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</si>
  <si>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N：特殊検査のための検体採取回数</t>
    <phoneticPr fontId="2"/>
  </si>
  <si>
    <t>薬物血中濃度測定のための頻回な採血や畜尿が規定されている場合は、その回数を算定すること。</t>
  </si>
  <si>
    <t>O：生検回数</t>
    <phoneticPr fontId="2"/>
  </si>
  <si>
    <t>手術及び骨髄穿刺、動脈血採取などの侵襲性が高い方法による検体採取が規定されている場合には、その回数を算定すること。ただし、要素Mまたは要素Nと重複して算定しない。</t>
  </si>
  <si>
    <t>P：画像提供及びスライド作製回数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</si>
  <si>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</si>
  <si>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Q：講習受講（トレーニング）等が必要な場合、講習受講等に要する時間</t>
    <phoneticPr fontId="2"/>
  </si>
  <si>
    <t>治験責任医師が、試験参加に際して有効性評価のトレーニングを要する場合、そのトレーニングに要する時間を算定すること。</t>
  </si>
  <si>
    <t>R：講習受講または評価経験が必要とされる検査回数（Visit回数）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</si>
  <si>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</si>
  <si>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Ｓ：承認申請に使用される文書等の作成</t>
    <phoneticPr fontId="2"/>
  </si>
  <si>
    <t>Ｔ：相の種類</t>
    <phoneticPr fontId="2"/>
  </si>
  <si>
    <t>試験の開発相について算定すること。なお混在する場合には、ポイント数が高くなるように算定すること。</t>
    <rPh sb="3" eb="6">
      <t>カイハツソウ</t>
    </rPh>
    <phoneticPr fontId="2"/>
  </si>
  <si>
    <t>臨床試験研究経費 算出額</t>
    <phoneticPr fontId="2"/>
  </si>
  <si>
    <t>合計ポイント数×6,000円×症例数</t>
    <phoneticPr fontId="2"/>
  </si>
  <si>
    <t>★別紙2_治験薬管理経費ポイント算出表</t>
    <rPh sb="1" eb="3">
      <t>ベッシ</t>
    </rPh>
    <rPh sb="5" eb="7">
      <t>チケン</t>
    </rPh>
    <rPh sb="7" eb="8">
      <t>ヤク</t>
    </rPh>
    <rPh sb="8" eb="10">
      <t>カンリ</t>
    </rPh>
    <rPh sb="10" eb="12">
      <t>ケイヒ</t>
    </rPh>
    <rPh sb="16" eb="19">
      <t>サンシュツヒョウ</t>
    </rPh>
    <phoneticPr fontId="2"/>
  </si>
  <si>
    <t>A：治験薬の剤型</t>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</si>
  <si>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</si>
  <si>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</si>
  <si>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</si>
  <si>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</si>
  <si>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</si>
  <si>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</si>
  <si>
    <t>E：調製の有無</t>
    <phoneticPr fontId="2"/>
  </si>
  <si>
    <t>治験薬（又は治験薬に準じて依頼者から提供される薬剤）の出庫に際して、溶解・希釈・混合等の調製を行う場合に算定すること。</t>
  </si>
  <si>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</si>
  <si>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</si>
  <si>
    <t>G：温度管理</t>
    <phoneticPr fontId="2"/>
  </si>
  <si>
    <t>当院の温度管理方法で対応可能であればポイント計上不要</t>
  </si>
  <si>
    <t>H：プラセボの使用</t>
    <phoneticPr fontId="2"/>
  </si>
  <si>
    <t>I：特殊説明文書等の添付</t>
    <phoneticPr fontId="2"/>
  </si>
  <si>
    <t>保管方法、服用方法、返却方法などその治験薬独自の特別な注意が被験者及び医療従事者に必要な場合に、添付する説明文書がある場合に算定すること。</t>
    <rPh sb="59" eb="61">
      <t>バアイ</t>
    </rPh>
    <rPh sb="62" eb="64">
      <t>サンテイ</t>
    </rPh>
    <phoneticPr fontId="2"/>
  </si>
  <si>
    <t>J：調剤担当者の限定</t>
    <phoneticPr fontId="2"/>
  </si>
  <si>
    <t>非盲検担当者の設置が規定されている場合に算定すること。</t>
  </si>
  <si>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</si>
  <si>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</si>
  <si>
    <t>L：併用必須薬の交付</t>
    <phoneticPr fontId="2"/>
  </si>
  <si>
    <t>治験薬とは別に治験実施計画書に定められている併用薬を保管管理する場合に算定すること。</t>
    <phoneticPr fontId="2"/>
  </si>
  <si>
    <t>M：請求医のチェック</t>
    <phoneticPr fontId="2"/>
  </si>
  <si>
    <t>初回申請時点の責任医師及び分担医師の総数（治験薬の処方権限がある医師）</t>
  </si>
  <si>
    <t>N：治験薬規格数</t>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</si>
  <si>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</si>
  <si>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治験薬管理経費 算出額</t>
    <rPh sb="0" eb="3">
      <t>チケンヤク</t>
    </rPh>
    <rPh sb="3" eb="5">
      <t>カンリ</t>
    </rPh>
    <phoneticPr fontId="2"/>
  </si>
  <si>
    <t>合計ポイント数×1,000円×症例数</t>
    <phoneticPr fontId="2"/>
  </si>
  <si>
    <t>★出来高費用算出表_マイルストーン／均等割</t>
    <rPh sb="18" eb="21">
      <t>キントウワリ</t>
    </rPh>
    <phoneticPr fontId="2"/>
  </si>
  <si>
    <t>治験経費6</t>
    <rPh sb="0" eb="2">
      <t>チケン</t>
    </rPh>
    <rPh sb="2" eb="4">
      <t>ケイヒ</t>
    </rPh>
    <phoneticPr fontId="2"/>
  </si>
  <si>
    <t>整理番号</t>
    <rPh sb="0" eb="2">
      <t>セイリ</t>
    </rPh>
    <rPh sb="2" eb="4">
      <t>バンゴウ</t>
    </rPh>
    <phoneticPr fontId="2"/>
  </si>
  <si>
    <t>I：医師主導治験</t>
    <rPh sb="2" eb="8">
      <t>イシシュドウチケン</t>
    </rPh>
    <phoneticPr fontId="2"/>
  </si>
  <si>
    <t>20xx/xx/xx</t>
    <phoneticPr fontId="2"/>
  </si>
  <si>
    <t>治験等受託研究（医師主導治験）に係る経費算出基準</t>
    <rPh sb="0" eb="2">
      <t>チケン</t>
    </rPh>
    <rPh sb="2" eb="3">
      <t>トウ</t>
    </rPh>
    <rPh sb="3" eb="5">
      <t>ジュタク</t>
    </rPh>
    <rPh sb="5" eb="7">
      <t>ケンキュウ</t>
    </rPh>
    <rPh sb="8" eb="12">
      <t>イシシュドウ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</si>
  <si>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</si>
  <si>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</si>
  <si>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</si>
  <si>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</si>
  <si>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</si>
  <si>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</si>
  <si>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</si>
  <si>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</si>
  <si>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</si>
  <si>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</si>
  <si>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</si>
  <si>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</si>
  <si>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</si>
  <si>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</si>
  <si>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</si>
  <si>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</si>
  <si>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</si>
  <si>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</si>
  <si>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</si>
  <si>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</si>
  <si>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</si>
  <si>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</si>
  <si>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</si>
  <si>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</si>
  <si>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</si>
  <si>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</si>
  <si>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</si>
  <si>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</si>
  <si>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</si>
  <si>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</si>
  <si>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3">
      <t>ショウレイ</t>
    </rPh>
    <rPh sb="3" eb="5">
      <t>ケイヒ</t>
    </rPh>
    <phoneticPr fontId="2"/>
  </si>
  <si>
    <t>　（４）臨床試験研究経費（別紙１：臨床試験研究経費ポイント算出表）</t>
    <phoneticPr fontId="2"/>
  </si>
  <si>
    <t>ポイント</t>
    <phoneticPr fontId="2"/>
  </si>
  <si>
    <t>症例</t>
    <rPh sb="0" eb="2">
      <t>ショウレイ</t>
    </rPh>
    <phoneticPr fontId="2"/>
  </si>
  <si>
    <t>※算出要否：</t>
    <rPh sb="3" eb="5">
      <t>ヨウヒ</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</si>
  <si>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</si>
  <si>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</si>
  <si>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</si>
  <si>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</si>
  <si>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</si>
  <si>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</si>
  <si>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</si>
  <si>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</si>
  <si>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　（７）治験事務局管理費</t>
    <phoneticPr fontId="2"/>
  </si>
  <si>
    <t>【間接経費】</t>
    <phoneticPr fontId="2"/>
  </si>
  <si>
    <t>　（８）施設管理費</t>
    <rPh sb="4" eb="9">
      <t>シセツカンリヒ</t>
    </rPh>
    <phoneticPr fontId="2"/>
  </si>
  <si>
    <t>※医師主導治験受託研究契約の間接経費（一般管理費）へ充当</t>
    <rPh sb="1" eb="7">
      <t>イシシュドウチケン</t>
    </rPh>
    <rPh sb="7" eb="11">
      <t>ジュタクケンキュウ</t>
    </rPh>
    <rPh sb="11" eb="13">
      <t>ケイヤク</t>
    </rPh>
    <rPh sb="14" eb="18">
      <t>カンセツケイヒ</t>
    </rPh>
    <rPh sb="19" eb="21">
      <t>イッパン</t>
    </rPh>
    <rPh sb="26" eb="28">
      <t>ジュウトウ</t>
    </rPh>
    <phoneticPr fontId="2"/>
  </si>
  <si>
    <t>【研究費総合計】</t>
  </si>
  <si>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</si>
  <si>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</si>
  <si>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</si>
  <si>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</si>
  <si>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t>
    <rPh sb="12" eb="16">
      <t>カンセツケイヒ</t>
    </rPh>
    <phoneticPr fontId="2"/>
  </si>
  <si>
    <t xml:space="preserve">(c) </t>
    <phoneticPr fontId="2"/>
  </si>
  <si>
    <t>初期費用に係る固定経費及び間接経費の合計：〔(a)＋(b)〕の合計金額</t>
    <rPh sb="13" eb="17">
      <t>カンセツケイヒ</t>
    </rPh>
    <phoneticPr fontId="2"/>
  </si>
  <si>
    <t xml:space="preserve">(d) </t>
    <phoneticPr fontId="2"/>
  </si>
  <si>
    <t xml:space="preserve">(e) </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</si>
  <si>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</si>
  <si>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</si>
  <si>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</si>
  <si>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</si>
  <si>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</si>
  <si>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</si>
  <si>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</si>
  <si>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</si>
  <si>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</si>
  <si>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</si>
  <si>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</si>
  <si>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</si>
  <si>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t>
    <phoneticPr fontId="2"/>
  </si>
  <si>
    <t>《１症例あたりの症例経費及び症例経費に係る間接経費》</t>
    <phoneticPr fontId="2"/>
  </si>
  <si>
    <t>上記経費〔　(d)＋(e)　〕／目標とする被験者数</t>
    <phoneticPr fontId="2"/>
  </si>
  <si>
    <t>《初期費用合計》上記経費〔　(c)＋(f)　〕の合計金額</t>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</si>
  <si>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</si>
  <si>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</si>
  <si>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</si>
  <si>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</si>
  <si>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</si>
  <si>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</si>
  <si>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</si>
  <si>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</si>
  <si>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</si>
  <si>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</si>
  <si>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</si>
  <si>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</si>
  <si>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</si>
  <si>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</si>
  <si>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</si>
  <si>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</si>
  <si>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</si>
  <si>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</si>
  <si>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</si>
  <si>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</si>
  <si>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</si>
  <si>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</si>
  <si>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</si>
  <si>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</si>
  <si>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</si>
  <si>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</si>
  <si>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</si>
  <si>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</si>
  <si>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</si>
  <si>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</si>
  <si>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</si>
  <si>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</si>
  <si>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</si>
  <si>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</si>
  <si>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</si>
  <si>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</si>
  <si>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</si>
  <si>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</si>
  <si>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</si>
  <si>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</si>
  <si>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</si>
  <si>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</si>
  <si>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</si>
  <si>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</si>
  <si>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</si>
  <si>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</si>
  <si>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</si>
  <si>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</si>
  <si>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</si>
  <si>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</si>
  <si>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</si>
  <si>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</si>
  <si>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</si>
  <si>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</si>
  <si>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</si>
  <si>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</si>
  <si>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</si>
  <si>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</si>
  <si>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</si>
  <si>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</si>
  <si>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</si>
  <si>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</si>
  <si>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</si>
  <si>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</si>
  <si>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</si>
  <si>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</si>
  <si>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</si>
  <si>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</si>
  <si>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</si>
  <si>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</si>
  <si>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</si>
  <si>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</si>
  <si>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</si>
  <si>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</si>
  <si>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</si>
  <si>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</si>
  <si>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</si>
  <si>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</si>
  <si>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</si>
  <si>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</si>
  <si>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</si>
  <si>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</si>
  <si>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</si>
  <si>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</si>
  <si>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</si>
  <si>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</si>
  <si>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</si>
  <si>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</si>
  <si>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</si>
  <si>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</si>
  <si>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</si>
  <si>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</si>
  <si>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</si>
  <si>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</si>
  <si>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</si>
  <si>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</si>
  <si>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</si>
  <si>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</si>
  <si>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</si>
  <si>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</si>
  <si>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</si>
  <si>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</si>
  <si>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</si>
  <si>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</si>
  <si>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</si>
  <si>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</si>
  <si>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</si>
  <si>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</si>
  <si>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</si>
  <si>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</si>
  <si>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</si>
  <si>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</si>
  <si>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</si>
  <si>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</si>
  <si>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</si>
  <si>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</si>
  <si>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</si>
  <si>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</si>
  <si>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</si>
  <si>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</si>
  <si>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</si>
  <si>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</si>
  <si>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</si>
  <si>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</si>
  <si>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</si>
  <si>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</si>
  <si>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</si>
  <si>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</si>
  <si>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</si>
  <si>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</si>
  <si>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</si>
  <si>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</si>
  <si>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</si>
  <si>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</si>
  <si>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</si>
  <si>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</si>
  <si>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</si>
  <si>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</si>
  <si>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</si>
  <si>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</si>
  <si>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</si>
  <si>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</si>
  <si>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</si>
  <si>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</si>
  <si>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</si>
  <si>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うち、経費算出基準
（８）施設管理費に係る出来高費用</t>
    <rPh sb="3" eb="9">
      <t>ケイヒサンシュツキジュン</t>
    </rPh>
    <rPh sb="19" eb="20">
      <t>カカ</t>
    </rPh>
    <phoneticPr fontId="2"/>
  </si>
  <si>
    <t>《１症例あたりの出来高費用》
(g)／目標とする被験者数</t>
    <phoneticPr fontId="2"/>
  </si>
  <si>
    <t>うち、《１症例あたりの出来高費用》
（８）施設管理費に係る出来高費用
／目標とする被験者数</t>
    <rPh sb="27" eb="28">
      <t>カカ</t>
    </rPh>
    <rPh sb="29" eb="34">
      <t>デキダカヒヨウ</t>
    </rPh>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</si>
  <si>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</si>
  <si>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</si>
  <si>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</si>
  <si>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うち、施設管理費（消費税等別）</t>
    <rPh sb="3" eb="5">
      <t>シセツ</t>
    </rPh>
    <rPh sb="5" eb="8">
      <t>カンリヒ</t>
    </rPh>
    <rPh sb="9" eb="12">
      <t>ショウヒゼイ</t>
    </rPh>
    <rPh sb="12" eb="13">
      <t>トウ</t>
    </rPh>
    <rPh sb="13" eb="14">
      <t>ベツ</t>
    </rPh>
    <phoneticPr fontId="2"/>
  </si>
  <si>
    <t>合計：</t>
    <rPh sb="0" eb="2">
      <t>ゴウケイ</t>
    </rPh>
    <phoneticPr fontId="2"/>
  </si>
  <si>
    <t>※初回出来高費用に
　加算して請求する</t>
    <phoneticPr fontId="2"/>
  </si>
  <si>
    <t>(g) 出来高費用としての
症例経費との差額</t>
    <rPh sb="20" eb="22">
      <t>サガク</t>
    </rPh>
    <phoneticPr fontId="2"/>
  </si>
  <si>
    <t>出来高費用算出表【均等割】</t>
    <rPh sb="0" eb="3">
      <t>デキダカ</t>
    </rPh>
    <rPh sb="3" eb="5">
      <t>ヒヨウ</t>
    </rPh>
    <rPh sb="5" eb="7">
      <t>サンシュツ</t>
    </rPh>
    <rPh sb="7" eb="8">
      <t>ヒョウ</t>
    </rPh>
    <rPh sb="9" eb="12">
      <t>キントウワ</t>
    </rPh>
    <phoneticPr fontId="2"/>
  </si>
  <si>
    <t>請求時期</t>
    <rPh sb="0" eb="4">
      <t>セイキュウジキ</t>
    </rPh>
    <phoneticPr fontId="2"/>
  </si>
  <si>
    <t>Visit数</t>
    <rPh sb="5" eb="6">
      <t>スウ</t>
    </rPh>
    <phoneticPr fontId="5"/>
  </si>
  <si>
    <t>①固定経費分：上記経費〔　（１）～（３）　〕の合計金額の</t>
    <rPh sb="1" eb="5">
      <t>コテイケイヒ</t>
    </rPh>
    <rPh sb="5" eb="6">
      <t>ブン</t>
    </rPh>
    <phoneticPr fontId="2"/>
  </si>
  <si>
    <t>②症例経費分：上記経費〔　（４）～（６）　〕の合計金額の</t>
    <rPh sb="1" eb="5">
      <t>ショウレイケイヒ</t>
    </rPh>
    <rPh sb="5" eb="6">
      <t>ブン</t>
    </rPh>
    <phoneticPr fontId="2"/>
  </si>
  <si>
    <t>【症例経費に係る経費の小計】上記経費〔　（４）～（６）＋（７）の②　〕の小計＝</t>
    <rPh sb="6" eb="7">
      <t>カカ</t>
    </rPh>
    <rPh sb="8" eb="10">
      <t>ケイヒ</t>
    </rPh>
    <rPh sb="36" eb="38">
      <t>ショウケイ</t>
    </rPh>
    <phoneticPr fontId="2"/>
  </si>
  <si>
    <t>※うち上記経費（８）に相当する初期費用</t>
    <rPh sb="3" eb="5">
      <t>ジョウキ</t>
    </rPh>
    <rPh sb="5" eb="7">
      <t>ケイヒ</t>
    </rPh>
    <rPh sb="11" eb="13">
      <t>ソウトウ</t>
    </rPh>
    <rPh sb="15" eb="19">
      <t>ショキヒヨウ</t>
    </rPh>
    <phoneticPr fontId="2"/>
  </si>
  <si>
    <t>★更新履歴</t>
    <rPh sb="1" eb="3">
      <t>コウシン</t>
    </rPh>
    <rPh sb="3" eb="5">
      <t>リレキ</t>
    </rPh>
    <phoneticPr fontId="2"/>
  </si>
  <si>
    <t>契約区分／契約内容</t>
    <rPh sb="0" eb="2">
      <t>ケイヤク</t>
    </rPh>
    <rPh sb="2" eb="4">
      <t>クブン</t>
    </rPh>
    <rPh sb="5" eb="9">
      <t>ケイヤクナイヨウ</t>
    </rPh>
    <phoneticPr fontId="2"/>
  </si>
  <si>
    <t>パターン１：新規／実施（初回申請時）</t>
    <phoneticPr fontId="2"/>
  </si>
  <si>
    <t>契約区分／契約内容</t>
  </si>
  <si>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</si>
  <si>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</si>
  <si>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</si>
  <si>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</si>
  <si>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新規／実施</t>
  </si>
  <si>
    <t>─</t>
  </si>
  <si>
    <t>※請求時期・請求額応相談
（謝金の1年分＋委託料①の1年分＋通信費①）×治験事務局管理費①</t>
  </si>
  <si>
    <t>※請求時期・請求額応相談
（謝金の1年分＋委託料①の1年分＋通信費②の1年分）×治験事務局管理費①</t>
  </si>
  <si>
    <t>※請求時期・請求額応相談
委託料②×治験事務局管理費①</t>
  </si>
  <si>
    <t>【固定経費】継続費用：継続審査（書式11）時請求</t>
  </si>
  <si>
    <t>変更／症例数追加</t>
  </si>
  <si>
    <t>変更／期間延長</t>
  </si>
  <si>
    <t>変更／経費追加</t>
  </si>
  <si>
    <t>例1：PDまで継続投与する抗がん剤試験で、想定される投与期間（中央値）を超える場合の症例経費</t>
  </si>
  <si>
    <t>例2：サブスタディのみで実施する検査に係る症例経費</t>
  </si>
  <si>
    <t>追加／経費追加</t>
  </si>
  <si>
    <t>パターン2：変更／症例数追加（目標とする被験者数の追加）</t>
    <phoneticPr fontId="2"/>
  </si>
  <si>
    <t>「目標とする被験者数」欄は追加症例数を入力する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</si>
  <si>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</si>
  <si>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</si>
  <si>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</si>
  <si>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</si>
  <si>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</si>
  <si>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</si>
  <si>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</si>
  <si>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</si>
  <si>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</si>
  <si>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</si>
  <si>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</si>
  <si>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</si>
  <si>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</si>
  <si>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</si>
  <si>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</si>
  <si>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</si>
  <si>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パターン1・2・5：出来高費用として請求対象となる回数を入力
上記以外：「0」を入力</t>
    <rPh sb="31" eb="35">
      <t>ジョウキイガイ</t>
    </rPh>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</si>
  <si>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</si>
  <si>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</si>
  <si>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r>
      <t xml:space="preserve">※請求時期・請求額応相談
</t>
    </r>
    <r>
      <rPr>
        <sz val="11"/>
        <color rgb="FFFF0000"/>
        <rFont val="ＭＳ Ｐゴシック"/>
        <family val="3"/>
        <charset val="128"/>
        <scheme val="minor"/>
      </rPr>
      <t>・算出パターン1：臨床試験研究経費の算出「不要」…責任医師が獲得する研究費が決まっている場合</t>
    </r>
    <r>
      <rPr>
        <sz val="11"/>
        <color theme="1"/>
        <rFont val="ＭＳ Ｐゴシック"/>
        <family val="2"/>
        <charset val="128"/>
        <scheme val="minor"/>
      </rPr>
      <t xml:space="preserve">
⇒臨床試験研究経費は人件費及び治験事務局管理費の算定に利用し、研究費総合計には含めない。施設管理費（一般管理費）は計上しない。
=（臨床試験研究経費＋治験薬管理経費＋人件費）×治験事務局管理費②ー臨床試験研究経費
</t>
    </r>
    <r>
      <rPr>
        <sz val="11"/>
        <color rgb="FFFF0000"/>
        <rFont val="ＭＳ Ｐゴシック"/>
        <family val="3"/>
        <charset val="128"/>
        <scheme val="minor"/>
      </rPr>
      <t xml:space="preserve">・算出パターン２：臨床試験研究経費の算出「要」…責任医師が獲得する研究費が決まっていない場合（企業治験と同様の対応）
</t>
    </r>
    <r>
      <rPr>
        <sz val="11"/>
        <color theme="1"/>
        <rFont val="ＭＳ Ｐゴシック"/>
        <family val="2"/>
        <charset val="128"/>
        <scheme val="minor"/>
      </rPr>
      <t>⇒臨床試験研究経費は責任医師の研究費として算出し、研究費総合計に含める。施設管理費（一般管理費）を計上する。
=（（臨床試験研究経費＋治験薬管理経費＋人件費）×治験事務局管理費②）＋【症例経費に係る経費の小計】×一般管理費の適用率</t>
    </r>
    <phoneticPr fontId="2"/>
  </si>
  <si>
    <t>【症例経費】初期費用：契約時請求
※原契約を変更しない場合、承認後請求</t>
    <phoneticPr fontId="2"/>
  </si>
  <si>
    <t>【固定経費】終了時費用
：終了報告書提出時請求</t>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</si>
  <si>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</si>
  <si>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</si>
  <si>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</si>
  <si>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</si>
  <si>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</si>
  <si>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（８）施設管理費　※（４）臨床試験研究経費　算出要否：『要』の場合</t>
    <phoneticPr fontId="2"/>
  </si>
  <si>
    <t>医師主導治験受託研究契約の間接経費（一般管理費）へ充当
⇒症例経費に係る経費の小計に対する間接経費の適用率（間接経費取扱要領より）
・650万円以上…症例経費に係る経費の小計の30%
・110万円以上650万円未満…((症例経費に係る経費の小計＋1,600,000円)÷10,000)÷27)%
・110万円未満…症例経費に係る経費の小計の10%</t>
    <rPh sb="42" eb="43">
      <t>タイ</t>
    </rPh>
    <rPh sb="45" eb="49">
      <t>カンセツケイヒ</t>
    </rPh>
    <phoneticPr fontId="2"/>
  </si>
  <si>
    <t>支払い額</t>
    <rPh sb="0" eb="2">
      <t>シハラ</t>
    </rPh>
    <rPh sb="3" eb="4">
      <t>ガク</t>
    </rPh>
    <phoneticPr fontId="2"/>
  </si>
  <si>
    <t>支払い額内訳</t>
    <rPh sb="0" eb="2">
      <t>シハラ</t>
    </rPh>
    <rPh sb="3" eb="4">
      <t>ガク</t>
    </rPh>
    <rPh sb="4" eb="6">
      <t>ウチワケ</t>
    </rPh>
    <phoneticPr fontId="2"/>
  </si>
  <si>
    <t>←関数を削除しないようご注意ください。</t>
    <rPh sb="1" eb="3">
      <t>カンスウ</t>
    </rPh>
    <rPh sb="4" eb="6">
      <t>サクジョ</t>
    </rPh>
    <rPh sb="12" eb="14">
      <t>チュウイ</t>
    </rPh>
    <phoneticPr fontId="2"/>
  </si>
  <si>
    <t>以下に該当する場合に入力
・固定経費及び症例経費の算出理由　※特記する必要がある場合</t>
    <phoneticPr fontId="2"/>
  </si>
  <si>
    <t>SMOが関与する場合は、以下のとおり選択してください。※SMO関与なし：90％
・治験事務局担当者（SMA）のみ：70％
・臨床研究コーディネーター（CRC）のみ：50％
・臨床研究コーディネーター（CRC）及び治験事務局担当者（SMA）：30％</t>
    <phoneticPr fontId="2"/>
  </si>
  <si>
    <t>※経費追加（オプション）の場合、メインで算出したポイントと重複しないように算出してください。
※パターン3（期間延長）・4（書類保管期間延長）の場合は作成不要です。</t>
    <rPh sb="54" eb="58">
      <t>キカンエンチョウ</t>
    </rPh>
    <rPh sb="62" eb="64">
      <t>ショルイ</t>
    </rPh>
    <rPh sb="64" eb="68">
      <t>ホカンキカン</t>
    </rPh>
    <rPh sb="68" eb="70">
      <t>エンチョウ</t>
    </rPh>
    <rPh sb="72" eb="74">
      <t>バアイ</t>
    </rPh>
    <rPh sb="75" eb="77">
      <t>サクセイ</t>
    </rPh>
    <rPh sb="77" eb="79">
      <t>フヨウ</t>
    </rPh>
    <phoneticPr fontId="2"/>
  </si>
  <si>
    <t>※経費追加（オプション）の場合、メインで算出したポイントと重複しないように算出してください。
※パターン3（期間延長）・4（書類保管期間延長）の場合は作成不要です。</t>
    <phoneticPr fontId="2"/>
  </si>
  <si>
    <r>
      <t>注）</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</si>
</sst>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_);[Red]\(#,##0\)"/>
  </numFmts>
  <fonts count="26">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8"/>
      <color theme="1"/>
      <name val="ＭＳ Ｐゴシック"/>
      <family val="3"/>
      <charset val="128"/>
    </font>
    <font>
      <sz val="7"/>
      <color theme="1"/>
      <name val="ＭＳ Ｐゴシック"/>
      <family val="3"/>
      <charset val="128"/>
    </font>
    <font>
      <b/>
      <sz val="11"/>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s>
  <fills count="8">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6"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xf numFmtId="9" fontId="1" fillId="0" borderId="0" applyFont="0" applyFill="0" applyBorder="0" applyAlignment="0" applyProtection="0">
      <alignment vertical="center"/>
    </xf>
    <xf numFmtId="0" fontId="1" fillId="0" borderId="0">
      <alignment vertical="center"/>
    </xf>
  </cellStyleXfs>
  <cellXfs count="292">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3" fillId="0" borderId="0" xfId="2" applyAlignment="1">
      <alignment horizontal="left" vertical="center" wrapText="1"/>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0" fontId="3" fillId="0" borderId="5" xfId="2" applyBorder="1" applyAlignment="1">
      <alignment horizontal="center" vertical="center"/>
    </xf>
    <xf numFmtId="0" fontId="11" fillId="0" borderId="5" xfId="0" applyFont="1" applyBorder="1" applyAlignment="1">
      <alignment horizontal="center" vertical="center"/>
    </xf>
    <xf numFmtId="0" fontId="3" fillId="0" borderId="0" xfId="2" applyAlignment="1">
      <alignment vertical="center"/>
    </xf>
    <xf numFmtId="0" fontId="15" fillId="0" borderId="0" xfId="0" applyFont="1">
      <alignment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38" fontId="11" fillId="0" borderId="0" xfId="1" applyFont="1" applyFill="1" applyBorder="1" applyAlignment="1" applyProtection="1">
      <alignment vertical="center"/>
    </xf>
    <xf numFmtId="9" fontId="11" fillId="0" borderId="0" xfId="3" applyFont="1" applyFill="1" applyAlignment="1" applyProtection="1">
      <alignment horizontal="right" vertical="center"/>
    </xf>
    <xf numFmtId="9" fontId="11" fillId="4" borderId="0" xfId="3" applyFont="1" applyFill="1" applyAlignment="1" applyProtection="1">
      <alignment horizontal="right" vertical="center"/>
    </xf>
    <xf numFmtId="0" fontId="11" fillId="0" borderId="0" xfId="0" applyFont="1" applyAlignment="1"/>
    <xf numFmtId="0" fontId="11" fillId="0" borderId="0" xfId="0" applyFont="1" applyAlignment="1">
      <alignment vertical="top" wrapText="1"/>
    </xf>
    <xf numFmtId="0" fontId="11" fillId="0" borderId="19" xfId="0" applyFont="1" applyBorder="1" applyAlignment="1">
      <alignment horizontal="center" vertical="center"/>
    </xf>
    <xf numFmtId="14" fontId="11" fillId="0" borderId="0" xfId="0" applyNumberFormat="1" applyFont="1">
      <alignment vertical="center"/>
    </xf>
    <xf numFmtId="0" fontId="11" fillId="0" borderId="0" xfId="0" applyFont="1" applyAlignment="1">
      <alignment horizontal="left" vertical="center"/>
    </xf>
    <xf numFmtId="0" fontId="11" fillId="0" borderId="0" xfId="0" applyFont="1" applyAlignment="1">
      <alignment horizontal="right" vertical="center"/>
    </xf>
    <xf numFmtId="0" fontId="14" fillId="0" borderId="0" xfId="0" applyFont="1">
      <alignment vertical="center"/>
    </xf>
    <xf numFmtId="0" fontId="11" fillId="4" borderId="1" xfId="0" applyFont="1" applyFill="1" applyBorder="1" applyAlignment="1">
      <alignment horizontal="center" vertical="center"/>
    </xf>
    <xf numFmtId="0" fontId="11" fillId="4" borderId="0" xfId="0" applyFont="1" applyFill="1" applyAlignment="1">
      <alignment horizontal="center" vertical="center"/>
    </xf>
    <xf numFmtId="0" fontId="11" fillId="4" borderId="1" xfId="0" applyFont="1" applyFill="1" applyBorder="1">
      <alignment vertical="center"/>
    </xf>
    <xf numFmtId="0" fontId="11" fillId="5" borderId="0" xfId="0" applyFont="1" applyFill="1">
      <alignment vertical="center"/>
    </xf>
    <xf numFmtId="0" fontId="11" fillId="4" borderId="0" xfId="0" applyFont="1" applyFill="1">
      <alignment vertical="center"/>
    </xf>
    <xf numFmtId="0" fontId="0" fillId="4" borderId="0" xfId="0" applyFill="1" applyAlignment="1">
      <alignment horizontal="right" vertical="center"/>
    </xf>
    <xf numFmtId="0" fontId="11" fillId="4" borderId="1" xfId="0" applyFont="1" applyFill="1" applyBorder="1" applyAlignment="1">
      <alignment horizontal="right"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3" fontId="11" fillId="0" borderId="0" xfId="0" applyNumberFormat="1" applyFont="1">
      <alignment vertical="center"/>
    </xf>
    <xf numFmtId="9" fontId="14" fillId="0" borderId="0" xfId="0" applyNumberFormat="1" applyFont="1" applyAlignment="1">
      <alignment horizontal="right" vertical="center"/>
    </xf>
    <xf numFmtId="0" fontId="21" fillId="0" borderId="0" xfId="0" applyFont="1">
      <alignment vertical="center"/>
    </xf>
    <xf numFmtId="0" fontId="14" fillId="0" borderId="0" xfId="0" applyFont="1" applyAlignment="1">
      <alignment horizontal="right" vertical="center"/>
    </xf>
    <xf numFmtId="0" fontId="11" fillId="6" borderId="0" xfId="0" applyFont="1" applyFill="1">
      <alignment vertical="center"/>
    </xf>
    <xf numFmtId="1" fontId="11" fillId="0" borderId="0" xfId="0" applyNumberFormat="1" applyFont="1">
      <alignment vertical="center"/>
    </xf>
    <xf numFmtId="0" fontId="21" fillId="6" borderId="0" xfId="0" applyFont="1" applyFill="1">
      <alignment vertical="center"/>
    </xf>
    <xf numFmtId="0" fontId="0" fillId="0" borderId="0" xfId="0" applyAlignment="1">
      <alignment horizontal="right" vertical="center"/>
    </xf>
    <xf numFmtId="0" fontId="15" fillId="4" borderId="0" xfId="0" applyFont="1" applyFill="1" applyAlignment="1">
      <alignment horizontal="left" vertical="center"/>
    </xf>
    <xf numFmtId="0" fontId="11" fillId="4" borderId="0" xfId="0" applyFont="1" applyFill="1" applyAlignment="1">
      <alignment horizontal="righ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14" fillId="4" borderId="0" xfId="0" applyFont="1" applyFill="1">
      <alignment vertical="center"/>
    </xf>
    <xf numFmtId="9" fontId="11" fillId="4" borderId="0" xfId="0" applyNumberFormat="1" applyFont="1" applyFill="1" applyAlignment="1">
      <alignment horizontal="right" vertical="center"/>
    </xf>
    <xf numFmtId="0" fontId="16" fillId="0" borderId="0" xfId="0" applyFont="1">
      <alignmen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38" fontId="16" fillId="0" borderId="7" xfId="0" applyNumberFormat="1" applyFont="1" applyBorder="1">
      <alignment vertical="center"/>
    </xf>
    <xf numFmtId="0" fontId="11" fillId="6" borderId="0" xfId="0" applyFont="1" applyFill="1" applyAlignment="1">
      <alignment horizontal="right" vertical="center"/>
    </xf>
    <xf numFmtId="38" fontId="11" fillId="0" borderId="0" xfId="0" applyNumberFormat="1" applyFont="1">
      <alignment vertical="center"/>
    </xf>
    <xf numFmtId="14" fontId="0" fillId="0" borderId="3" xfId="0" applyNumberFormat="1" applyBorder="1">
      <alignment vertical="center"/>
    </xf>
    <xf numFmtId="14" fontId="0" fillId="0" borderId="0" xfId="0" applyNumberFormat="1">
      <alignment vertical="center"/>
    </xf>
    <xf numFmtId="0" fontId="1" fillId="0" borderId="0" xfId="4">
      <alignment vertical="center"/>
    </xf>
    <xf numFmtId="0" fontId="1" fillId="0" borderId="3" xfId="4" applyBorder="1">
      <alignment vertical="center"/>
    </xf>
    <xf numFmtId="0" fontId="1" fillId="0" borderId="3" xfId="4" applyBorder="1" applyAlignment="1">
      <alignment vertical="center" wrapText="1"/>
    </xf>
    <xf numFmtId="0" fontId="1" fillId="0" borderId="4" xfId="4" applyBorder="1">
      <alignment vertical="center"/>
    </xf>
    <xf numFmtId="0" fontId="1" fillId="0" borderId="23" xfId="4" applyBorder="1">
      <alignment vertical="center"/>
    </xf>
    <xf numFmtId="0" fontId="20" fillId="0" borderId="0" xfId="4" applyFont="1">
      <alignment vertical="center"/>
    </xf>
    <xf numFmtId="0" fontId="23" fillId="0" borderId="0" xfId="0" applyFont="1" applyAlignment="1">
      <alignment vertical="center" wrapText="1"/>
    </xf>
    <xf numFmtId="0" fontId="23" fillId="0" borderId="0" xfId="0" applyFont="1">
      <alignment vertical="center"/>
    </xf>
    <xf numFmtId="0" fontId="23" fillId="5" borderId="3" xfId="0" applyFont="1" applyFill="1" applyBorder="1" applyAlignment="1">
      <alignment horizontal="center" vertical="center"/>
    </xf>
    <xf numFmtId="0" fontId="23" fillId="4" borderId="3" xfId="0" applyFont="1" applyFill="1" applyBorder="1" applyAlignment="1">
      <alignment horizontal="center" vertical="center"/>
    </xf>
    <xf numFmtId="0" fontId="23" fillId="7" borderId="3" xfId="0" applyFont="1" applyFill="1" applyBorder="1" applyAlignment="1">
      <alignment vertical="center" wrapText="1"/>
    </xf>
    <xf numFmtId="0" fontId="20" fillId="7" borderId="3" xfId="0" applyFont="1" applyFill="1" applyBorder="1">
      <alignment vertical="center"/>
    </xf>
    <xf numFmtId="0" fontId="0" fillId="0" borderId="4" xfId="4" applyFont="1" applyBorder="1" applyAlignment="1">
      <alignment vertical="center" wrapText="1"/>
    </xf>
    <xf numFmtId="0" fontId="1" fillId="7" borderId="3" xfId="4" applyFill="1" applyBorder="1" applyAlignment="1">
      <alignment horizontal="center" vertical="center"/>
    </xf>
    <xf numFmtId="0" fontId="1" fillId="7" borderId="3" xfId="4" applyFill="1" applyBorder="1" applyAlignment="1">
      <alignment horizontal="center" vertical="center" wrapText="1"/>
    </xf>
    <xf numFmtId="0" fontId="0" fillId="7" borderId="3" xfId="4" applyFont="1" applyFill="1" applyBorder="1" applyAlignment="1">
      <alignment horizontal="center" vertical="center" wrapText="1"/>
    </xf>
    <xf numFmtId="0" fontId="24" fillId="0" borderId="0" xfId="4" applyFont="1">
      <alignment vertical="center"/>
    </xf>
    <xf numFmtId="0" fontId="25" fillId="0" borderId="3" xfId="0" applyFont="1" applyBorder="1" applyAlignment="1">
      <alignment vertical="center" wrapText="1"/>
    </xf>
    <xf numFmtId="177" fontId="3" fillId="5" borderId="0" xfId="0" applyNumberFormat="1" applyFont="1" applyFill="1" applyProtection="1">
      <alignment vertical="center"/>
      <protection locked="0"/>
    </xf>
    <xf numFmtId="0" fontId="0" fillId="0" borderId="4" xfId="4" applyFont="1" applyBorder="1" applyAlignment="1">
      <alignment vertical="center" wrapText="1"/>
    </xf>
    <xf numFmtId="0" fontId="1" fillId="0" borderId="5" xfId="4" applyBorder="1">
      <alignment vertical="center"/>
    </xf>
    <xf numFmtId="179" fontId="11" fillId="4" borderId="1" xfId="0" applyNumberFormat="1" applyFont="1" applyFill="1" applyBorder="1">
      <alignment vertical="center"/>
    </xf>
    <xf numFmtId="9" fontId="11" fillId="4" borderId="0" xfId="3" applyFont="1" applyFill="1" applyAlignment="1" applyProtection="1">
      <alignment horizontal="right"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38" fontId="11" fillId="4" borderId="1" xfId="1" applyFont="1" applyFill="1" applyBorder="1" applyAlignment="1" applyProtection="1">
      <alignment horizontal="center" vertical="center"/>
    </xf>
    <xf numFmtId="38" fontId="3" fillId="0" borderId="1" xfId="1" applyFont="1" applyFill="1" applyBorder="1" applyAlignment="1" applyProtection="1">
      <alignment horizontal="center" vertical="center"/>
    </xf>
    <xf numFmtId="38" fontId="3" fillId="4" borderId="1" xfId="1" applyFont="1" applyFill="1" applyBorder="1" applyAlignment="1" applyProtection="1">
      <alignment horizontal="center" vertical="center"/>
    </xf>
    <xf numFmtId="38" fontId="11" fillId="4" borderId="2" xfId="1" applyFont="1" applyFill="1" applyBorder="1" applyAlignment="1" applyProtection="1">
      <alignment vertical="center"/>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14" fillId="0" borderId="0" xfId="0" applyFont="1" applyAlignment="1">
      <alignment vertical="center" wrapText="1"/>
    </xf>
    <xf numFmtId="38" fontId="3" fillId="4" borderId="1"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1" xfId="0" applyNumberFormat="1" applyFont="1" applyFill="1" applyBorder="1">
      <alignment vertical="center"/>
    </xf>
    <xf numFmtId="0" fontId="11" fillId="0" borderId="0" xfId="0" applyFont="1" applyAlignment="1">
      <alignment vertical="top" wrapText="1"/>
    </xf>
    <xf numFmtId="38" fontId="11" fillId="4" borderId="2"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38" fontId="11" fillId="4" borderId="1" xfId="1" applyFont="1" applyFill="1" applyBorder="1" applyAlignment="1" applyProtection="1">
      <alignment horizontal="right" vertical="center"/>
    </xf>
    <xf numFmtId="0" fontId="11" fillId="0" borderId="3" xfId="0" applyFont="1" applyBorder="1" applyAlignment="1">
      <alignment horizontal="center" vertical="center"/>
    </xf>
    <xf numFmtId="14" fontId="11" fillId="5" borderId="3" xfId="0" applyNumberFormat="1" applyFont="1" applyFill="1" applyBorder="1" applyAlignment="1" applyProtection="1">
      <alignment horizontal="center" vertical="center"/>
      <protection locked="0"/>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14" fontId="11" fillId="0" borderId="3" xfId="0" applyNumberFormat="1" applyFont="1" applyBorder="1" applyAlignment="1" applyProtection="1">
      <alignment horizontal="center" vertical="center"/>
      <protection locked="0"/>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10" fillId="0" borderId="16" xfId="2" applyFont="1" applyBorder="1" applyAlignment="1">
      <alignment horizontal="center" vertical="center" wrapText="1"/>
    </xf>
    <xf numFmtId="0" fontId="10" fillId="0" borderId="16" xfId="2" applyFont="1" applyBorder="1" applyAlignment="1">
      <alignment horizontal="center" vertical="center"/>
    </xf>
    <xf numFmtId="14" fontId="11" fillId="5" borderId="4" xfId="0" applyNumberFormat="1" applyFont="1" applyFill="1" applyBorder="1" applyAlignment="1" applyProtection="1">
      <alignment horizontal="center" vertical="center"/>
      <protection locked="0"/>
    </xf>
    <xf numFmtId="176" fontId="11" fillId="4" borderId="1" xfId="0" applyNumberFormat="1" applyFont="1" applyFill="1" applyBorder="1" applyAlignment="1">
      <alignment horizontal="center" vertical="center"/>
    </xf>
    <xf numFmtId="0" fontId="3" fillId="0" borderId="12" xfId="2" applyBorder="1" applyAlignment="1">
      <alignment horizontal="center" vertical="center" wrapText="1"/>
    </xf>
    <xf numFmtId="0" fontId="9" fillId="2" borderId="3" xfId="2" applyFont="1" applyFill="1" applyBorder="1" applyAlignment="1">
      <alignment horizontal="center" vertical="center" wrapText="1"/>
    </xf>
    <xf numFmtId="0" fontId="8" fillId="2" borderId="3"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8" fillId="2" borderId="13" xfId="2" applyFont="1" applyFill="1"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3" fillId="0" borderId="11" xfId="2"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1"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10" fillId="0" borderId="3" xfId="2" applyFont="1" applyBorder="1" applyAlignment="1">
      <alignment horizontal="left"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9" fontId="11" fillId="5" borderId="4" xfId="0" applyNumberFormat="1" applyFont="1" applyFill="1" applyBorder="1" applyAlignment="1" applyProtection="1">
      <alignment horizontal="right" vertical="center"/>
      <protection locked="0"/>
    </xf>
    <xf numFmtId="9" fontId="11" fillId="5" borderId="2" xfId="0" applyNumberFormat="1" applyFont="1" applyFill="1" applyBorder="1" applyAlignment="1" applyProtection="1">
      <alignment horizontal="right" vertical="center"/>
      <protection locked="0"/>
    </xf>
    <xf numFmtId="9" fontId="11" fillId="5" borderId="5" xfId="0" applyNumberFormat="1" applyFont="1" applyFill="1" applyBorder="1" applyAlignment="1" applyProtection="1">
      <alignment horizontal="right" vertical="center"/>
      <protection locked="0"/>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0" fontId="14" fillId="0" borderId="0" xfId="0" applyFont="1" applyAlignment="1">
      <alignment horizontal="right" vertical="center" wrapText="1"/>
    </xf>
    <xf numFmtId="0" fontId="14" fillId="0" borderId="15" xfId="0" applyFont="1" applyBorder="1" applyAlignment="1">
      <alignment horizontal="right" vertical="center" wrapText="1"/>
    </xf>
    <xf numFmtId="0" fontId="21" fillId="0" borderId="3" xfId="0" applyFont="1" applyBorder="1" applyAlignment="1">
      <alignment horizontal="center" vertical="center" wrapText="1"/>
    </xf>
    <xf numFmtId="178" fontId="11" fillId="4" borderId="3" xfId="0" applyNumberFormat="1" applyFont="1" applyFill="1" applyBorder="1" applyAlignment="1">
      <alignment horizontal="right" vertical="center"/>
    </xf>
    <xf numFmtId="178" fontId="7" fillId="6" borderId="4" xfId="2" applyNumberFormat="1" applyFont="1" applyFill="1" applyBorder="1" applyAlignment="1">
      <alignment horizontal="center" vertical="center"/>
    </xf>
    <xf numFmtId="178" fontId="7" fillId="6" borderId="2" xfId="2" applyNumberFormat="1" applyFont="1" applyFill="1" applyBorder="1" applyAlignment="1">
      <alignment horizontal="center" vertical="center"/>
    </xf>
    <xf numFmtId="178" fontId="7" fillId="6" borderId="5" xfId="2" applyNumberFormat="1" applyFont="1" applyFill="1" applyBorder="1" applyAlignment="1">
      <alignment horizontal="center" vertical="center"/>
    </xf>
    <xf numFmtId="0" fontId="22" fillId="6" borderId="3" xfId="0" applyFont="1" applyFill="1" applyBorder="1" applyAlignment="1">
      <alignment horizontal="center" vertical="center" wrapText="1"/>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0" fontId="14" fillId="0" borderId="2" xfId="0" applyFont="1" applyBorder="1">
      <alignment vertical="center"/>
    </xf>
    <xf numFmtId="0" fontId="14" fillId="0" borderId="5" xfId="0" applyFont="1" applyBorder="1">
      <alignment vertical="center"/>
    </xf>
    <xf numFmtId="14" fontId="3" fillId="0" borderId="3" xfId="2" applyNumberFormat="1" applyBorder="1" applyAlignment="1">
      <alignment horizontal="center" vertical="center" wrapText="1"/>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21" fillId="6" borderId="3" xfId="0" applyFont="1" applyFill="1" applyBorder="1" applyAlignment="1">
      <alignment horizontal="center" vertical="center" wrapText="1"/>
    </xf>
    <xf numFmtId="178" fontId="15" fillId="4" borderId="4" xfId="0" applyNumberFormat="1" applyFont="1" applyFill="1" applyBorder="1" applyAlignment="1">
      <alignment horizontal="right" vertical="center"/>
    </xf>
    <xf numFmtId="178" fontId="15" fillId="4" borderId="2" xfId="0" applyNumberFormat="1" applyFont="1" applyFill="1" applyBorder="1" applyAlignment="1">
      <alignment horizontal="right" vertical="center"/>
    </xf>
    <xf numFmtId="178" fontId="15" fillId="4" borderId="5" xfId="0" applyNumberFormat="1" applyFont="1" applyFill="1" applyBorder="1" applyAlignment="1">
      <alignment horizontal="right"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178" fontId="6" fillId="4" borderId="3" xfId="2" applyNumberFormat="1" applyFont="1" applyFill="1" applyBorder="1" applyAlignment="1">
      <alignment horizontal="right" vertical="center"/>
    </xf>
    <xf numFmtId="9" fontId="6" fillId="4" borderId="4" xfId="2" applyNumberFormat="1" applyFont="1" applyFill="1" applyBorder="1" applyAlignment="1">
      <alignment horizontal="right" vertical="center"/>
    </xf>
    <xf numFmtId="9" fontId="6" fillId="4" borderId="2" xfId="2" applyNumberFormat="1" applyFont="1" applyFill="1" applyBorder="1" applyAlignment="1">
      <alignment horizontal="right" vertical="center"/>
    </xf>
    <xf numFmtId="9" fontId="6" fillId="4" borderId="5" xfId="2" applyNumberFormat="1" applyFont="1" applyFill="1" applyBorder="1" applyAlignment="1">
      <alignment horizontal="righ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5">
    <cellStyle name="パーセント" xfId="3" builtinId="5"/>
    <cellStyle name="桁区切り" xfId="1" builtinId="6"/>
    <cellStyle name="標準" xfId="0" builtinId="0"/>
    <cellStyle name="標準 2" xfId="2" xr:uid="{00000000-0005-0000-0000-000002000000}"/>
    <cellStyle name="標準 3" xfId="4" xr:uid="{DE6D99B4-AD97-4335-AC94-84C28A8DF43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508B5-CE81-4AA1-B28C-C60054E89123}">
  <dimension ref="A1:B70"/>
  <sheetViews>
    <sheetView tabSelected="1" zoomScaleNormal="100" zoomScaleSheetLayoutView="100" workbookViewId="0">
      <pane ySplit="9" topLeftCell="A10" activePane="bottomLeft" state="frozen"/>
      <selection pane="bottomLeft" activeCell="A27" sqref="A27"/>
    </sheetView>
  </sheetViews>
  <sheetFormatPr defaultRowHeight="13.2"/>
  <cols>
    <col min="1" max="1" width="64.109375" customWidth="1"/>
    <col min="2" max="2" width="115.44140625" style="42" customWidth="1"/>
  </cols>
  <sheetData>
    <row r="1" spans="1:2">
      <c r="A1" t="s">
        <v>368</v>
      </c>
    </row>
    <row r="2" spans="1:2">
      <c r="A2" s="104" t="s">
        <v>365</v>
      </c>
      <c r="B2" s="102"/>
    </row>
    <row r="3" spans="1:2">
      <c r="A3" s="105" t="s">
        <v>366</v>
      </c>
      <c r="B3" s="102" t="s">
        <v>388</v>
      </c>
    </row>
    <row r="4" spans="1:2">
      <c r="A4" s="103" t="s">
        <v>0</v>
      </c>
    </row>
    <row r="6" spans="1:2">
      <c r="A6" t="s">
        <v>335</v>
      </c>
    </row>
    <row r="7" spans="1:2">
      <c r="A7" s="94">
        <v>45748</v>
      </c>
      <c r="B7" s="44" t="s">
        <v>367</v>
      </c>
    </row>
    <row r="8" spans="1:2">
      <c r="A8" s="95"/>
    </row>
    <row r="9" spans="1:2">
      <c r="A9" t="s">
        <v>369</v>
      </c>
    </row>
    <row r="10" spans="1:2">
      <c r="A10" s="107" t="s">
        <v>1</v>
      </c>
      <c r="B10" s="106"/>
    </row>
    <row r="11" spans="1:2">
      <c r="A11" s="45" t="s">
        <v>2</v>
      </c>
      <c r="B11" s="44" t="s">
        <v>3</v>
      </c>
    </row>
    <row r="12" spans="1:2">
      <c r="A12" s="45" t="s">
        <v>4</v>
      </c>
      <c r="B12" s="44" t="s">
        <v>5</v>
      </c>
    </row>
    <row r="13" spans="1:2">
      <c r="A13" s="45" t="s">
        <v>6</v>
      </c>
      <c r="B13" s="44" t="s">
        <v>7</v>
      </c>
    </row>
    <row r="14" spans="1:2">
      <c r="A14" s="45" t="s">
        <v>8</v>
      </c>
      <c r="B14" s="44" t="s">
        <v>9</v>
      </c>
    </row>
    <row r="15" spans="1:2">
      <c r="A15" s="45" t="s">
        <v>336</v>
      </c>
      <c r="B15" s="44" t="s">
        <v>364</v>
      </c>
    </row>
    <row r="16" spans="1:2" ht="26.4">
      <c r="A16" s="45" t="s">
        <v>10</v>
      </c>
      <c r="B16" s="44" t="s">
        <v>370</v>
      </c>
    </row>
    <row r="17" spans="1:2" ht="26.4">
      <c r="A17" s="45" t="s">
        <v>11</v>
      </c>
      <c r="B17" s="44" t="s">
        <v>371</v>
      </c>
    </row>
    <row r="18" spans="1:2" ht="52.8">
      <c r="A18" s="45" t="s">
        <v>12</v>
      </c>
      <c r="B18" s="44" t="s">
        <v>372</v>
      </c>
    </row>
    <row r="19" spans="1:2" ht="26.4">
      <c r="A19" s="45" t="s">
        <v>13</v>
      </c>
      <c r="B19" s="44" t="s">
        <v>373</v>
      </c>
    </row>
    <row r="20" spans="1:2" ht="26.4">
      <c r="A20" s="43" t="s">
        <v>14</v>
      </c>
      <c r="B20" s="44" t="s">
        <v>389</v>
      </c>
    </row>
    <row r="21" spans="1:2">
      <c r="A21" s="43" t="s">
        <v>15</v>
      </c>
      <c r="B21" s="44" t="s">
        <v>374</v>
      </c>
    </row>
    <row r="22" spans="1:2" ht="26.4">
      <c r="A22" s="43" t="s">
        <v>16</v>
      </c>
      <c r="B22" s="44" t="s">
        <v>375</v>
      </c>
    </row>
    <row r="23" spans="1:2">
      <c r="A23" s="43" t="s">
        <v>17</v>
      </c>
      <c r="B23" s="44" t="s">
        <v>364</v>
      </c>
    </row>
    <row r="24" spans="1:2">
      <c r="A24" s="43" t="s">
        <v>18</v>
      </c>
      <c r="B24" s="44" t="s">
        <v>19</v>
      </c>
    </row>
    <row r="25" spans="1:2" ht="52.8">
      <c r="A25" s="43" t="s">
        <v>20</v>
      </c>
      <c r="B25" s="113" t="s">
        <v>390</v>
      </c>
    </row>
    <row r="26" spans="1:2">
      <c r="A26" s="43" t="s">
        <v>21</v>
      </c>
      <c r="B26" s="44" t="s">
        <v>22</v>
      </c>
    </row>
    <row r="27" spans="1:2" ht="66">
      <c r="A27" s="43" t="s">
        <v>384</v>
      </c>
      <c r="B27" s="44" t="s">
        <v>385</v>
      </c>
    </row>
    <row r="28" spans="1:2">
      <c r="A28" s="43" t="s">
        <v>386</v>
      </c>
      <c r="B28" s="44"/>
    </row>
    <row r="29" spans="1:2">
      <c r="A29" s="43" t="s">
        <v>387</v>
      </c>
      <c r="B29" s="44"/>
    </row>
    <row r="30" spans="1:2" ht="26.4">
      <c r="A30" s="107" t="s">
        <v>23</v>
      </c>
      <c r="B30" s="106" t="s">
        <v>391</v>
      </c>
    </row>
    <row r="31" spans="1:2">
      <c r="A31" s="43" t="s">
        <v>63</v>
      </c>
      <c r="B31" s="44" t="s">
        <v>64</v>
      </c>
    </row>
    <row r="32" spans="1:2" ht="52.8">
      <c r="A32" s="43" t="s">
        <v>24</v>
      </c>
      <c r="B32" s="44" t="s">
        <v>25</v>
      </c>
    </row>
    <row r="33" spans="1:2">
      <c r="A33" s="43" t="s">
        <v>26</v>
      </c>
      <c r="B33" s="44" t="s">
        <v>27</v>
      </c>
    </row>
    <row r="34" spans="1:2">
      <c r="A34" s="43" t="s">
        <v>28</v>
      </c>
      <c r="B34" s="44" t="s">
        <v>29</v>
      </c>
    </row>
    <row r="35" spans="1:2" ht="26.4">
      <c r="A35" s="43" t="s">
        <v>30</v>
      </c>
      <c r="B35" s="44" t="s">
        <v>31</v>
      </c>
    </row>
    <row r="36" spans="1:2" ht="52.8">
      <c r="A36" s="43" t="s">
        <v>32</v>
      </c>
      <c r="B36" s="44" t="s">
        <v>33</v>
      </c>
    </row>
    <row r="37" spans="1:2" ht="26.4">
      <c r="A37" s="43" t="s">
        <v>34</v>
      </c>
      <c r="B37" s="44" t="s">
        <v>35</v>
      </c>
    </row>
    <row r="38" spans="1:2" ht="39.6">
      <c r="A38" s="43" t="s">
        <v>36</v>
      </c>
      <c r="B38" s="44" t="s">
        <v>37</v>
      </c>
    </row>
    <row r="39" spans="1:2" ht="52.8">
      <c r="A39" s="43" t="s">
        <v>38</v>
      </c>
      <c r="B39" s="44" t="s">
        <v>39</v>
      </c>
    </row>
    <row r="40" spans="1:2" ht="39.6">
      <c r="A40" s="43" t="s">
        <v>40</v>
      </c>
      <c r="B40" s="44" t="s">
        <v>41</v>
      </c>
    </row>
    <row r="41" spans="1:2" ht="26.4">
      <c r="A41" s="43" t="s">
        <v>42</v>
      </c>
      <c r="B41" s="44" t="s">
        <v>43</v>
      </c>
    </row>
    <row r="42" spans="1:2" ht="13.2" customHeight="1">
      <c r="A42" s="43" t="s">
        <v>44</v>
      </c>
      <c r="B42" s="44" t="s">
        <v>45</v>
      </c>
    </row>
    <row r="43" spans="1:2" ht="26.4">
      <c r="A43" s="43" t="s">
        <v>46</v>
      </c>
      <c r="B43" s="44" t="s">
        <v>47</v>
      </c>
    </row>
    <row r="44" spans="1:2" ht="26.4">
      <c r="A44" s="43" t="s">
        <v>48</v>
      </c>
      <c r="B44" s="44" t="s">
        <v>49</v>
      </c>
    </row>
    <row r="45" spans="1:2">
      <c r="A45" s="43" t="s">
        <v>50</v>
      </c>
      <c r="B45" s="44" t="s">
        <v>51</v>
      </c>
    </row>
    <row r="46" spans="1:2" ht="26.4">
      <c r="A46" s="43" t="s">
        <v>52</v>
      </c>
      <c r="B46" s="44" t="s">
        <v>53</v>
      </c>
    </row>
    <row r="47" spans="1:2">
      <c r="A47" s="43" t="s">
        <v>54</v>
      </c>
      <c r="B47" s="44" t="s">
        <v>55</v>
      </c>
    </row>
    <row r="48" spans="1:2">
      <c r="A48" s="43" t="s">
        <v>56</v>
      </c>
      <c r="B48" s="44" t="s">
        <v>57</v>
      </c>
    </row>
    <row r="49" spans="1:2">
      <c r="A49" s="43" t="s">
        <v>58</v>
      </c>
      <c r="B49" s="44" t="s">
        <v>59</v>
      </c>
    </row>
    <row r="50" spans="1:2">
      <c r="A50" s="43" t="s">
        <v>60</v>
      </c>
      <c r="B50" s="44"/>
    </row>
    <row r="51" spans="1:2">
      <c r="A51" s="43" t="s">
        <v>61</v>
      </c>
      <c r="B51" s="44" t="s">
        <v>62</v>
      </c>
    </row>
    <row r="52" spans="1:2" ht="26.4">
      <c r="A52" s="107" t="s">
        <v>65</v>
      </c>
      <c r="B52" s="106" t="s">
        <v>392</v>
      </c>
    </row>
    <row r="53" spans="1:2">
      <c r="A53" s="43" t="s">
        <v>92</v>
      </c>
      <c r="B53" s="44" t="s">
        <v>93</v>
      </c>
    </row>
    <row r="54" spans="1:2" ht="26.4">
      <c r="A54" s="43" t="s">
        <v>66</v>
      </c>
      <c r="B54" s="44" t="s">
        <v>67</v>
      </c>
    </row>
    <row r="55" spans="1:2" ht="26.4">
      <c r="A55" s="43" t="s">
        <v>68</v>
      </c>
      <c r="B55" s="44" t="s">
        <v>31</v>
      </c>
    </row>
    <row r="56" spans="1:2" ht="52.8">
      <c r="A56" s="43" t="s">
        <v>69</v>
      </c>
      <c r="B56" s="44" t="s">
        <v>70</v>
      </c>
    </row>
    <row r="57" spans="1:2" ht="39.6">
      <c r="A57" s="43" t="s">
        <v>71</v>
      </c>
      <c r="B57" s="44" t="s">
        <v>72</v>
      </c>
    </row>
    <row r="58" spans="1:2">
      <c r="A58" s="43" t="s">
        <v>73</v>
      </c>
      <c r="B58" s="44" t="s">
        <v>74</v>
      </c>
    </row>
    <row r="59" spans="1:2" ht="26.4">
      <c r="A59" s="43" t="s">
        <v>75</v>
      </c>
      <c r="B59" s="44" t="s">
        <v>76</v>
      </c>
    </row>
    <row r="60" spans="1:2">
      <c r="A60" s="43" t="s">
        <v>77</v>
      </c>
      <c r="B60" s="44" t="s">
        <v>78</v>
      </c>
    </row>
    <row r="61" spans="1:2" ht="26.4">
      <c r="A61" s="43" t="s">
        <v>79</v>
      </c>
      <c r="B61" s="44" t="s">
        <v>35</v>
      </c>
    </row>
    <row r="62" spans="1:2" ht="26.4">
      <c r="A62" s="43" t="s">
        <v>80</v>
      </c>
      <c r="B62" s="44" t="s">
        <v>81</v>
      </c>
    </row>
    <row r="63" spans="1:2">
      <c r="A63" s="43" t="s">
        <v>82</v>
      </c>
      <c r="B63" s="44" t="s">
        <v>83</v>
      </c>
    </row>
    <row r="64" spans="1:2" ht="52.8">
      <c r="A64" s="43" t="s">
        <v>84</v>
      </c>
      <c r="B64" s="44" t="s">
        <v>85</v>
      </c>
    </row>
    <row r="65" spans="1:2">
      <c r="A65" s="43" t="s">
        <v>86</v>
      </c>
      <c r="B65" s="44" t="s">
        <v>87</v>
      </c>
    </row>
    <row r="66" spans="1:2">
      <c r="A66" s="43" t="s">
        <v>88</v>
      </c>
      <c r="B66" s="44" t="s">
        <v>89</v>
      </c>
    </row>
    <row r="67" spans="1:2" ht="52.8">
      <c r="A67" s="43" t="s">
        <v>90</v>
      </c>
      <c r="B67" s="44" t="s">
        <v>91</v>
      </c>
    </row>
    <row r="68" spans="1:2">
      <c r="A68" s="107" t="s">
        <v>94</v>
      </c>
      <c r="B68" s="106" t="s">
        <v>383</v>
      </c>
    </row>
    <row r="69" spans="1:2">
      <c r="A69" s="43" t="s">
        <v>380</v>
      </c>
      <c r="B69" s="44" t="s">
        <v>379</v>
      </c>
    </row>
    <row r="70" spans="1:2" ht="79.2">
      <c r="A70" s="43" t="s">
        <v>382</v>
      </c>
      <c r="B70" s="44" t="s">
        <v>381</v>
      </c>
    </row>
  </sheetData>
  <phoneticPr fontId="2"/>
  <printOptions horizontalCentered="1"/>
  <pageMargins left="0.70866141732283472" right="0.70866141732283472" top="0.74803149606299213" bottom="0.74803149606299213" header="0.31496062992125984" footer="0.31496062992125984"/>
  <pageSetup paperSize="9" scale="73" orientation="landscape" r:id="rId1"/>
  <headerFooter>
    <oddHeader>&amp;C&amp;A</oddHeader>
    <oddFooter>&amp;C&amp;P/&amp;N</oddFooter>
  </headerFooter>
  <rowBreaks count="3" manualBreakCount="3">
    <brk id="25" max="16383" man="1"/>
    <brk id="44" max="16383" man="1"/>
    <brk id="6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50CEE-D237-45D0-8322-9EB503F77F84}">
  <sheetPr>
    <pageSetUpPr fitToPage="1"/>
  </sheetPr>
  <dimension ref="A1:F26"/>
  <sheetViews>
    <sheetView zoomScale="76" zoomScaleNormal="76" workbookViewId="0">
      <selection activeCell="F23" sqref="F23"/>
    </sheetView>
  </sheetViews>
  <sheetFormatPr defaultColWidth="8" defaultRowHeight="13.2"/>
  <cols>
    <col min="1" max="1" width="19.6640625" style="96" customWidth="1"/>
    <col min="2" max="2" width="55.88671875" style="96" bestFit="1" customWidth="1"/>
    <col min="3" max="3" width="63.33203125" style="96" bestFit="1" customWidth="1"/>
    <col min="4" max="4" width="31.77734375" style="96" bestFit="1" customWidth="1"/>
    <col min="5" max="5" width="40.6640625" style="96" bestFit="1" customWidth="1"/>
    <col min="6" max="6" width="59.44140625" style="96" bestFit="1" customWidth="1"/>
    <col min="7" max="16384" width="8" style="96"/>
  </cols>
  <sheetData>
    <row r="1" spans="1:6">
      <c r="A1" s="101" t="s">
        <v>337</v>
      </c>
    </row>
    <row r="2" spans="1:6" ht="26.4">
      <c r="A2" s="109" t="s">
        <v>338</v>
      </c>
      <c r="B2" s="109" t="s">
        <v>339</v>
      </c>
      <c r="C2" s="110" t="s">
        <v>340</v>
      </c>
      <c r="D2" s="111" t="s">
        <v>378</v>
      </c>
      <c r="E2" s="109" t="s">
        <v>341</v>
      </c>
      <c r="F2" s="110" t="s">
        <v>342</v>
      </c>
    </row>
    <row r="3" spans="1:6" ht="161.4" customHeight="1">
      <c r="A3" s="97" t="s">
        <v>343</v>
      </c>
      <c r="B3" s="98" t="s">
        <v>345</v>
      </c>
      <c r="C3" s="98" t="s">
        <v>346</v>
      </c>
      <c r="D3" s="98" t="s">
        <v>347</v>
      </c>
      <c r="E3" s="115" t="s">
        <v>376</v>
      </c>
      <c r="F3" s="116"/>
    </row>
    <row r="5" spans="1:6">
      <c r="A5" s="101" t="s">
        <v>355</v>
      </c>
    </row>
    <row r="6" spans="1:6" ht="26.4">
      <c r="A6" s="109" t="s">
        <v>338</v>
      </c>
      <c r="B6" s="109" t="s">
        <v>339</v>
      </c>
      <c r="C6" s="110" t="s">
        <v>348</v>
      </c>
      <c r="D6" s="111" t="s">
        <v>378</v>
      </c>
      <c r="E6" s="111" t="s">
        <v>377</v>
      </c>
      <c r="F6" s="110" t="s">
        <v>342</v>
      </c>
    </row>
    <row r="7" spans="1:6" ht="160.94999999999999" customHeight="1">
      <c r="A7" s="97" t="s">
        <v>349</v>
      </c>
      <c r="B7" s="100" t="s">
        <v>344</v>
      </c>
      <c r="C7" s="100" t="s">
        <v>344</v>
      </c>
      <c r="D7" s="100" t="s">
        <v>344</v>
      </c>
      <c r="E7" s="115" t="s">
        <v>376</v>
      </c>
      <c r="F7" s="116"/>
    </row>
    <row r="8" spans="1:6">
      <c r="A8" s="112" t="s">
        <v>356</v>
      </c>
    </row>
    <row r="10" spans="1:6">
      <c r="A10" s="101" t="s">
        <v>357</v>
      </c>
    </row>
    <row r="11" spans="1:6" ht="26.4">
      <c r="A11" s="109" t="s">
        <v>338</v>
      </c>
      <c r="B11" s="109" t="s">
        <v>339</v>
      </c>
      <c r="C11" s="110" t="s">
        <v>348</v>
      </c>
      <c r="D11" s="111" t="s">
        <v>378</v>
      </c>
      <c r="E11" s="109" t="s">
        <v>341</v>
      </c>
      <c r="F11" s="110" t="s">
        <v>342</v>
      </c>
    </row>
    <row r="12" spans="1:6" ht="39.6">
      <c r="A12" s="99" t="s">
        <v>350</v>
      </c>
      <c r="B12" s="100" t="s">
        <v>344</v>
      </c>
      <c r="C12" s="98" t="s">
        <v>346</v>
      </c>
      <c r="D12" s="100" t="s">
        <v>344</v>
      </c>
      <c r="E12" s="100" t="s">
        <v>344</v>
      </c>
      <c r="F12" s="100" t="s">
        <v>344</v>
      </c>
    </row>
    <row r="13" spans="1:6">
      <c r="A13" s="112" t="s">
        <v>358</v>
      </c>
    </row>
    <row r="14" spans="1:6">
      <c r="A14" s="112" t="s">
        <v>359</v>
      </c>
    </row>
    <row r="16" spans="1:6">
      <c r="A16" s="101" t="s">
        <v>360</v>
      </c>
    </row>
    <row r="17" spans="1:6" ht="26.4">
      <c r="A17" s="109" t="s">
        <v>338</v>
      </c>
      <c r="B17" s="109" t="s">
        <v>339</v>
      </c>
      <c r="C17" s="110" t="s">
        <v>348</v>
      </c>
      <c r="D17" s="111" t="s">
        <v>378</v>
      </c>
      <c r="E17" s="109" t="s">
        <v>341</v>
      </c>
      <c r="F17" s="110" t="s">
        <v>342</v>
      </c>
    </row>
    <row r="18" spans="1:6" ht="26.4">
      <c r="A18" s="97" t="s">
        <v>351</v>
      </c>
      <c r="B18" s="100" t="s">
        <v>344</v>
      </c>
      <c r="C18" s="100" t="s">
        <v>344</v>
      </c>
      <c r="D18" s="98" t="s">
        <v>347</v>
      </c>
      <c r="E18" s="100" t="s">
        <v>344</v>
      </c>
      <c r="F18" s="100" t="s">
        <v>344</v>
      </c>
    </row>
    <row r="19" spans="1:6">
      <c r="A19" s="112" t="s">
        <v>361</v>
      </c>
    </row>
    <row r="21" spans="1:6">
      <c r="A21" s="101" t="s">
        <v>362</v>
      </c>
    </row>
    <row r="22" spans="1:6" ht="26.4">
      <c r="A22" s="109" t="s">
        <v>338</v>
      </c>
      <c r="B22" s="109" t="s">
        <v>339</v>
      </c>
      <c r="C22" s="110" t="s">
        <v>348</v>
      </c>
      <c r="D22" s="111" t="s">
        <v>378</v>
      </c>
      <c r="E22" s="109" t="s">
        <v>341</v>
      </c>
      <c r="F22" s="110" t="s">
        <v>342</v>
      </c>
    </row>
    <row r="23" spans="1:6" ht="218.4" customHeight="1">
      <c r="A23" s="97" t="s">
        <v>354</v>
      </c>
      <c r="B23" s="100" t="s">
        <v>344</v>
      </c>
      <c r="C23" s="100" t="s">
        <v>344</v>
      </c>
      <c r="D23" s="100" t="s">
        <v>344</v>
      </c>
      <c r="E23" s="100" t="s">
        <v>344</v>
      </c>
      <c r="F23" s="108" t="s">
        <v>376</v>
      </c>
    </row>
    <row r="24" spans="1:6">
      <c r="A24" s="112" t="s">
        <v>363</v>
      </c>
    </row>
    <row r="25" spans="1:6">
      <c r="A25" s="112" t="s">
        <v>352</v>
      </c>
    </row>
    <row r="26" spans="1:6">
      <c r="A26" s="112" t="s">
        <v>353</v>
      </c>
    </row>
  </sheetData>
  <mergeCells count="2">
    <mergeCell ref="E3:F3"/>
    <mergeCell ref="E7:F7"/>
  </mergeCells>
  <phoneticPr fontId="2"/>
  <pageMargins left="0.7" right="0.7" top="0.75" bottom="0.75" header="0.3" footer="0.3"/>
  <pageSetup paperSize="9" scale="72" fitToWidth="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70"/>
  <sheetViews>
    <sheetView view="pageBreakPreview" zoomScale="85" zoomScaleNormal="85" zoomScaleSheetLayoutView="85" workbookViewId="0">
      <selection activeCell="G1" sqref="G1:L1"/>
    </sheetView>
  </sheetViews>
  <sheetFormatPr defaultColWidth="3.88671875" defaultRowHeight="13.2"/>
  <cols>
    <col min="1" max="2" width="3.88671875" style="2"/>
    <col min="3" max="3" width="4.109375" style="2" bestFit="1" customWidth="1"/>
    <col min="4" max="7" width="3.88671875" style="2"/>
    <col min="8" max="8" width="4.44140625" style="2" bestFit="1" customWidth="1"/>
    <col min="9" max="16" width="3.88671875" style="2"/>
    <col min="17" max="17" width="6.44140625" style="2" bestFit="1" customWidth="1"/>
    <col min="18" max="22" width="3.88671875" style="2"/>
    <col min="23" max="23" width="3.88671875" style="2" customWidth="1"/>
    <col min="24" max="24" width="3.88671875" style="2"/>
    <col min="25" max="28" width="5.6640625" style="2" customWidth="1"/>
    <col min="29" max="16384" width="3.88671875" style="2"/>
  </cols>
  <sheetData>
    <row r="1" spans="1:26" ht="19.350000000000001" customHeight="1">
      <c r="A1" s="2" t="s">
        <v>95</v>
      </c>
      <c r="D1" s="144" t="s">
        <v>2</v>
      </c>
      <c r="E1" s="144"/>
      <c r="F1" s="144"/>
      <c r="G1" s="132"/>
      <c r="H1" s="132"/>
      <c r="I1" s="132"/>
      <c r="J1" s="132"/>
      <c r="K1" s="132"/>
      <c r="L1" s="132"/>
      <c r="M1" s="144" t="s">
        <v>96</v>
      </c>
      <c r="N1" s="144"/>
      <c r="O1" s="144"/>
      <c r="P1" s="144"/>
      <c r="Q1" s="144"/>
      <c r="R1" s="144"/>
      <c r="S1" s="132"/>
      <c r="T1" s="132"/>
      <c r="U1" s="132"/>
      <c r="V1" s="132"/>
      <c r="W1" s="132"/>
      <c r="X1" s="132"/>
      <c r="Z1" s="55"/>
    </row>
    <row r="2" spans="1:26" ht="19.350000000000001" customHeight="1">
      <c r="A2" s="126" t="s">
        <v>6</v>
      </c>
      <c r="B2" s="126"/>
      <c r="C2" s="126"/>
      <c r="D2" s="126"/>
      <c r="E2" s="126"/>
      <c r="F2" s="126"/>
      <c r="G2" s="126" t="s">
        <v>97</v>
      </c>
      <c r="H2" s="144"/>
      <c r="I2" s="144"/>
      <c r="J2" s="144"/>
      <c r="K2" s="144"/>
      <c r="L2" s="144"/>
      <c r="M2" s="144" t="s">
        <v>8</v>
      </c>
      <c r="N2" s="144"/>
      <c r="O2" s="144"/>
      <c r="P2" s="144"/>
      <c r="Q2" s="144"/>
      <c r="R2" s="144"/>
      <c r="S2" s="145" t="s">
        <v>98</v>
      </c>
      <c r="T2" s="145"/>
      <c r="U2" s="145"/>
      <c r="V2" s="145"/>
      <c r="W2" s="145"/>
      <c r="X2" s="145"/>
    </row>
    <row r="3" spans="1:26" ht="7.5" customHeight="1"/>
    <row r="4" spans="1:26" s="3" customFormat="1" ht="26.25" customHeight="1">
      <c r="A4" s="125" t="s">
        <v>99</v>
      </c>
      <c r="B4" s="125"/>
      <c r="C4" s="125"/>
      <c r="D4" s="125"/>
      <c r="E4" s="125"/>
      <c r="F4" s="125"/>
      <c r="G4" s="125"/>
      <c r="H4" s="125"/>
      <c r="I4" s="125"/>
      <c r="J4" s="125"/>
      <c r="K4" s="125"/>
      <c r="L4" s="125"/>
      <c r="M4" s="125"/>
      <c r="N4" s="125"/>
      <c r="O4" s="125"/>
      <c r="P4" s="125"/>
      <c r="Q4" s="125"/>
      <c r="R4" s="125"/>
      <c r="S4" s="125"/>
      <c r="T4" s="125"/>
      <c r="U4" s="125"/>
      <c r="V4" s="125"/>
      <c r="W4" s="125"/>
      <c r="X4" s="125"/>
      <c r="Y4" s="48"/>
      <c r="Z4" s="2"/>
    </row>
    <row r="5" spans="1:26" s="3" customFormat="1" ht="6.6" customHeight="1">
      <c r="A5" s="4"/>
      <c r="B5" s="4"/>
      <c r="C5" s="4"/>
      <c r="D5" s="4"/>
      <c r="E5" s="4"/>
      <c r="F5" s="4"/>
      <c r="G5" s="4"/>
      <c r="H5" s="4"/>
      <c r="I5" s="4"/>
      <c r="J5" s="4"/>
      <c r="K5" s="4"/>
      <c r="L5" s="4"/>
      <c r="M5" s="4"/>
      <c r="N5" s="4"/>
      <c r="O5" s="4"/>
      <c r="P5" s="4"/>
      <c r="Q5" s="4"/>
      <c r="R5" s="4"/>
      <c r="S5" s="4"/>
      <c r="T5" s="4"/>
      <c r="U5" s="4"/>
      <c r="V5" s="4"/>
      <c r="W5" s="4"/>
      <c r="X5" s="4"/>
      <c r="Z5" s="55"/>
    </row>
    <row r="6" spans="1:26" s="5" customFormat="1" ht="29.1" customHeight="1">
      <c r="A6" s="130" t="s">
        <v>100</v>
      </c>
      <c r="B6" s="130"/>
      <c r="C6" s="130"/>
      <c r="D6" s="130"/>
      <c r="E6" s="130"/>
      <c r="F6" s="130"/>
      <c r="G6" s="131"/>
      <c r="H6" s="132"/>
      <c r="I6" s="132"/>
      <c r="J6" s="132"/>
      <c r="K6" s="132"/>
      <c r="L6" s="132"/>
      <c r="M6" s="133" t="s">
        <v>101</v>
      </c>
      <c r="N6" s="133"/>
      <c r="O6" s="133"/>
      <c r="P6" s="133"/>
      <c r="Q6" s="133"/>
      <c r="R6" s="133"/>
      <c r="S6" s="134"/>
      <c r="T6" s="134"/>
      <c r="U6" s="134"/>
      <c r="V6" s="134"/>
      <c r="W6" s="134"/>
      <c r="X6" s="134"/>
      <c r="Z6" s="55"/>
    </row>
    <row r="7" spans="1:26" s="5" customFormat="1" ht="33" customHeight="1">
      <c r="A7" s="126" t="s">
        <v>102</v>
      </c>
      <c r="B7" s="126"/>
      <c r="C7" s="126"/>
      <c r="D7" s="126"/>
      <c r="E7" s="126"/>
      <c r="F7" s="126"/>
      <c r="G7" s="127"/>
      <c r="H7" s="128"/>
      <c r="I7" s="128"/>
      <c r="J7" s="128"/>
      <c r="K7" s="128"/>
      <c r="L7" s="128"/>
      <c r="M7" s="128"/>
      <c r="N7" s="128"/>
      <c r="O7" s="128"/>
      <c r="P7" s="128"/>
      <c r="Q7" s="128"/>
      <c r="R7" s="128"/>
      <c r="S7" s="128"/>
      <c r="T7" s="128"/>
      <c r="U7" s="128"/>
      <c r="V7" s="128"/>
      <c r="W7" s="128"/>
      <c r="X7" s="129"/>
      <c r="Z7" s="56"/>
    </row>
    <row r="8" spans="1:26" s="5" customFormat="1" ht="33" customHeight="1">
      <c r="A8" s="126" t="s">
        <v>103</v>
      </c>
      <c r="B8" s="126"/>
      <c r="C8" s="126"/>
      <c r="D8" s="126"/>
      <c r="E8" s="126"/>
      <c r="F8" s="126"/>
      <c r="G8" s="131"/>
      <c r="H8" s="132"/>
      <c r="I8" s="132"/>
      <c r="J8" s="132"/>
      <c r="K8" s="132"/>
      <c r="L8" s="132"/>
      <c r="M8" s="133" t="s">
        <v>104</v>
      </c>
      <c r="N8" s="133"/>
      <c r="O8" s="133"/>
      <c r="P8" s="133"/>
      <c r="Q8" s="133"/>
      <c r="R8" s="133"/>
      <c r="S8" s="134"/>
      <c r="T8" s="134"/>
      <c r="U8" s="134"/>
      <c r="V8" s="134"/>
      <c r="W8" s="134"/>
      <c r="X8" s="134"/>
      <c r="Z8" s="55"/>
    </row>
    <row r="9" spans="1:26" s="5" customFormat="1" ht="33" customHeight="1">
      <c r="A9" s="152" t="s">
        <v>105</v>
      </c>
      <c r="B9" s="153"/>
      <c r="C9" s="153"/>
      <c r="D9" s="153"/>
      <c r="E9" s="153"/>
      <c r="F9" s="154"/>
      <c r="G9" s="155" t="s">
        <v>98</v>
      </c>
      <c r="H9" s="156"/>
      <c r="I9" s="156"/>
      <c r="J9" s="156"/>
      <c r="K9" s="156"/>
      <c r="L9" s="157"/>
      <c r="M9" s="158" t="s">
        <v>106</v>
      </c>
      <c r="N9" s="159"/>
      <c r="O9" s="159"/>
      <c r="P9" s="159"/>
      <c r="Q9" s="159"/>
      <c r="R9" s="160"/>
      <c r="S9" s="163" t="s">
        <v>98</v>
      </c>
      <c r="T9" s="156"/>
      <c r="U9" s="156"/>
      <c r="V9" s="156"/>
      <c r="W9" s="156"/>
      <c r="X9" s="157"/>
      <c r="Z9" s="56"/>
    </row>
    <row r="10" spans="1:26" s="5" customFormat="1" ht="33" customHeight="1" thickBot="1">
      <c r="A10" s="161" t="s">
        <v>107</v>
      </c>
      <c r="B10" s="161"/>
      <c r="C10" s="161"/>
      <c r="D10" s="161"/>
      <c r="E10" s="161"/>
      <c r="F10" s="161"/>
      <c r="G10" s="150"/>
      <c r="H10" s="151"/>
      <c r="I10" s="151"/>
      <c r="J10" s="151"/>
      <c r="K10" s="151"/>
      <c r="L10" s="57" t="s">
        <v>108</v>
      </c>
      <c r="M10" s="161" t="s">
        <v>109</v>
      </c>
      <c r="N10" s="162"/>
      <c r="O10" s="162"/>
      <c r="P10" s="162"/>
      <c r="Q10" s="162"/>
      <c r="R10" s="162"/>
      <c r="S10" s="150"/>
      <c r="T10" s="151"/>
      <c r="U10" s="151"/>
      <c r="V10" s="151"/>
      <c r="W10" s="151"/>
      <c r="X10" s="57" t="s">
        <v>110</v>
      </c>
      <c r="Z10" s="55"/>
    </row>
    <row r="11" spans="1:26" s="5" customFormat="1" ht="33" customHeight="1" thickTop="1">
      <c r="A11" s="165" t="s">
        <v>14</v>
      </c>
      <c r="B11" s="165"/>
      <c r="C11" s="165"/>
      <c r="D11" s="165"/>
      <c r="E11" s="165"/>
      <c r="F11" s="165"/>
      <c r="G11" s="146"/>
      <c r="H11" s="147"/>
      <c r="I11" s="147"/>
      <c r="J11" s="147"/>
      <c r="K11" s="147"/>
      <c r="L11" s="147"/>
      <c r="M11" s="147"/>
      <c r="N11" s="147"/>
      <c r="O11" s="147"/>
      <c r="P11" s="147"/>
      <c r="Q11" s="147"/>
      <c r="R11" s="147"/>
      <c r="S11" s="147"/>
      <c r="T11" s="147"/>
      <c r="U11" s="147"/>
      <c r="V11" s="147"/>
      <c r="W11" s="147"/>
      <c r="X11" s="148"/>
      <c r="Z11" s="55"/>
    </row>
    <row r="12" spans="1:26" s="5" customFormat="1" ht="7.2" customHeight="1">
      <c r="A12" s="6"/>
      <c r="B12" s="6"/>
      <c r="C12" s="6"/>
      <c r="D12" s="6"/>
      <c r="E12" s="6"/>
      <c r="F12" s="6"/>
      <c r="G12" s="6"/>
      <c r="H12" s="6"/>
      <c r="I12" s="6"/>
      <c r="J12" s="6"/>
      <c r="K12" s="6"/>
      <c r="L12" s="6"/>
      <c r="M12" s="6"/>
      <c r="N12" s="6"/>
      <c r="O12" s="6"/>
      <c r="P12" s="6"/>
      <c r="Q12" s="6"/>
      <c r="R12" s="6"/>
      <c r="S12" s="6"/>
      <c r="T12" s="6"/>
      <c r="U12" s="6"/>
      <c r="V12" s="6"/>
      <c r="W12" s="6"/>
      <c r="X12" s="6"/>
      <c r="Z12" s="55"/>
    </row>
    <row r="13" spans="1:26">
      <c r="A13" s="2" t="s">
        <v>111</v>
      </c>
      <c r="S13" s="58"/>
      <c r="T13" s="58"/>
      <c r="U13" s="58"/>
      <c r="V13" s="58"/>
      <c r="W13" s="58"/>
      <c r="X13" s="58"/>
      <c r="Z13" s="139"/>
    </row>
    <row r="14" spans="1:26">
      <c r="A14" s="2" t="s">
        <v>112</v>
      </c>
      <c r="M14" s="144" t="s">
        <v>15</v>
      </c>
      <c r="N14" s="144"/>
      <c r="O14" s="144"/>
      <c r="P14" s="144"/>
      <c r="Q14" s="144"/>
      <c r="R14" s="144"/>
      <c r="S14" s="149"/>
      <c r="T14" s="149"/>
      <c r="U14" s="149"/>
      <c r="V14" s="149"/>
      <c r="W14" s="149"/>
      <c r="X14" s="149"/>
      <c r="Z14" s="139"/>
    </row>
    <row r="15" spans="1:26">
      <c r="A15" s="2" t="s">
        <v>113</v>
      </c>
      <c r="Z15" s="139"/>
    </row>
    <row r="16" spans="1:26">
      <c r="B16" s="2" t="s">
        <v>114</v>
      </c>
      <c r="H16" s="121">
        <v>50000</v>
      </c>
      <c r="I16" s="121"/>
      <c r="J16" s="121"/>
      <c r="K16" s="59" t="s">
        <v>115</v>
      </c>
      <c r="M16" s="2" t="s">
        <v>116</v>
      </c>
      <c r="N16" s="164">
        <f>IF(OR(G9="",S9=""),"",IF(AND(G8="新規",S8="実施"),(DATEDIF(G9,S9,"Y"))+1,IF(AND(G8="変更",S8="期間延長"),((DATEDIF(G9,S9,"Y")+1)-(DATEDIF(G9,S14,"Y")+1)),0)))</f>
        <v>0</v>
      </c>
      <c r="O16" s="164"/>
      <c r="Q16" s="60" t="s">
        <v>117</v>
      </c>
      <c r="R16" s="2" t="s">
        <v>118</v>
      </c>
      <c r="S16" s="120">
        <f>IF(N16="","",H16*N16)</f>
        <v>0</v>
      </c>
      <c r="T16" s="120"/>
      <c r="U16" s="120"/>
      <c r="V16" s="120"/>
      <c r="W16" s="120"/>
      <c r="X16" s="2" t="s">
        <v>119</v>
      </c>
      <c r="Z16" s="139"/>
    </row>
    <row r="17" spans="1:26" ht="8.25" customHeight="1">
      <c r="Z17" s="139"/>
    </row>
    <row r="18" spans="1:26">
      <c r="A18" s="2" t="s">
        <v>120</v>
      </c>
      <c r="Z18" s="139"/>
    </row>
    <row r="19" spans="1:26">
      <c r="A19" s="60"/>
      <c r="B19" s="49" t="s">
        <v>121</v>
      </c>
      <c r="H19" s="121">
        <v>20000</v>
      </c>
      <c r="I19" s="121"/>
      <c r="J19" s="121"/>
      <c r="K19" s="59" t="s">
        <v>115</v>
      </c>
      <c r="M19" s="2" t="s">
        <v>116</v>
      </c>
      <c r="N19" s="119">
        <f>IF(N16="","",N16)</f>
        <v>0</v>
      </c>
      <c r="O19" s="119"/>
      <c r="Q19" s="60" t="s">
        <v>117</v>
      </c>
      <c r="R19" s="2" t="s">
        <v>118</v>
      </c>
      <c r="S19" s="120">
        <f>IF(N19="","",H19*N19)</f>
        <v>0</v>
      </c>
      <c r="T19" s="120"/>
      <c r="U19" s="120"/>
      <c r="V19" s="120"/>
      <c r="W19" s="120"/>
      <c r="X19" s="2" t="s">
        <v>119</v>
      </c>
      <c r="Z19" s="139"/>
    </row>
    <row r="20" spans="1:26">
      <c r="A20" s="60"/>
      <c r="B20" s="61" t="s">
        <v>122</v>
      </c>
      <c r="I20" s="36"/>
      <c r="J20" s="2" t="s">
        <v>123</v>
      </c>
      <c r="L20" s="121">
        <v>44000</v>
      </c>
      <c r="M20" s="121"/>
      <c r="N20" s="2" t="s">
        <v>124</v>
      </c>
      <c r="Q20" s="62" t="str">
        <f>IF(I20="","",I20/5)</f>
        <v/>
      </c>
      <c r="R20" s="2" t="s">
        <v>118</v>
      </c>
      <c r="S20" s="120" t="str">
        <f>IF(Q20="","",L20*Q20)</f>
        <v/>
      </c>
      <c r="T20" s="120"/>
      <c r="U20" s="120"/>
      <c r="V20" s="120"/>
      <c r="W20" s="120"/>
      <c r="X20" s="2" t="s">
        <v>119</v>
      </c>
      <c r="Z20" s="139"/>
    </row>
    <row r="21" spans="1:26" ht="7.5" customHeight="1">
      <c r="Z21" s="139"/>
    </row>
    <row r="22" spans="1:26">
      <c r="A22" s="2" t="s">
        <v>125</v>
      </c>
      <c r="Z22" s="139"/>
    </row>
    <row r="23" spans="1:26">
      <c r="A23" s="60"/>
      <c r="B23" s="49" t="s">
        <v>126</v>
      </c>
      <c r="H23" s="122">
        <v>240000</v>
      </c>
      <c r="I23" s="122"/>
      <c r="J23" s="122"/>
      <c r="K23" s="59" t="s">
        <v>115</v>
      </c>
      <c r="M23" s="2" t="s">
        <v>116</v>
      </c>
      <c r="N23" s="119">
        <f>IF(N16="","",IF(AND(G8="新規",S8="実施"),1,0))</f>
        <v>0</v>
      </c>
      <c r="O23" s="119"/>
      <c r="Q23" s="60" t="s">
        <v>117</v>
      </c>
      <c r="R23" s="2" t="s">
        <v>118</v>
      </c>
      <c r="S23" s="120">
        <f>IF(N23="","",H23*N23)</f>
        <v>0</v>
      </c>
      <c r="T23" s="120"/>
      <c r="U23" s="120"/>
      <c r="V23" s="120"/>
      <c r="W23" s="120"/>
      <c r="X23" s="2" t="s">
        <v>119</v>
      </c>
      <c r="Z23" s="139"/>
    </row>
    <row r="24" spans="1:26">
      <c r="A24" s="60"/>
      <c r="B24" s="49" t="s">
        <v>127</v>
      </c>
      <c r="H24" s="2" t="s">
        <v>128</v>
      </c>
      <c r="I24" s="63">
        <f>IF(OR(G9="",S9=""),"",IF(AND(G8="新規",S8="実施"),N16-1,IF(AND(G8="変更",S8="期間延長"),N16,0)))</f>
        <v>0</v>
      </c>
      <c r="J24" s="2" t="s">
        <v>123</v>
      </c>
      <c r="L24" s="123">
        <v>150000</v>
      </c>
      <c r="M24" s="123"/>
      <c r="N24" s="2" t="s">
        <v>129</v>
      </c>
      <c r="Q24" s="62">
        <f>IF(I24="","",I24)</f>
        <v>0</v>
      </c>
      <c r="R24" s="2" t="s">
        <v>118</v>
      </c>
      <c r="S24" s="124">
        <f>IF(Q24="","",L24*Q24)</f>
        <v>0</v>
      </c>
      <c r="T24" s="124"/>
      <c r="U24" s="124"/>
      <c r="V24" s="124"/>
      <c r="W24" s="124"/>
      <c r="X24" s="2" t="s">
        <v>119</v>
      </c>
      <c r="Z24" s="139"/>
    </row>
    <row r="25" spans="1:26" ht="7.5" customHeight="1">
      <c r="Z25" s="139"/>
    </row>
    <row r="26" spans="1:26">
      <c r="A26" s="2" t="s">
        <v>130</v>
      </c>
      <c r="Z26" s="139"/>
    </row>
    <row r="27" spans="1:26">
      <c r="A27" s="2" t="s">
        <v>131</v>
      </c>
      <c r="Z27" s="139"/>
    </row>
    <row r="28" spans="1:26">
      <c r="C28" s="64">
        <f>別紙1_臨床試験研究経費ポイント算出表!$AA$36</f>
        <v>0</v>
      </c>
      <c r="D28" s="59" t="s">
        <v>132</v>
      </c>
      <c r="F28" s="2" t="s">
        <v>116</v>
      </c>
      <c r="H28" s="121">
        <v>6000</v>
      </c>
      <c r="I28" s="121"/>
      <c r="J28" s="121"/>
      <c r="K28" s="59" t="s">
        <v>119</v>
      </c>
      <c r="M28" s="2" t="s">
        <v>116</v>
      </c>
      <c r="N28" s="119" t="str">
        <f>IF(G10="","",IF(AND(G8="新規",S8="実施"),G10,IF(AND(G8="変更",S8="症例数追加"),G10,IF(AND(G8="追加",S8="経費追加"),G10,0))))</f>
        <v/>
      </c>
      <c r="O28" s="119"/>
      <c r="Q28" s="60" t="s">
        <v>133</v>
      </c>
      <c r="R28" s="2" t="s">
        <v>118</v>
      </c>
      <c r="S28" s="120" t="str">
        <f>IF(N28="","",C28*H28*N28)</f>
        <v/>
      </c>
      <c r="T28" s="120"/>
      <c r="U28" s="120"/>
      <c r="V28" s="120"/>
      <c r="W28" s="120"/>
      <c r="X28" s="2" t="s">
        <v>119</v>
      </c>
      <c r="Z28" s="139"/>
    </row>
    <row r="29" spans="1:26" ht="13.2" customHeight="1">
      <c r="B29" s="65" t="s">
        <v>134</v>
      </c>
      <c r="C29" s="65"/>
      <c r="D29" s="65"/>
      <c r="E29" s="37"/>
      <c r="H29" s="66" t="str">
        <f>IF(E29="","",IF(E29="要","⇒治験責任医師の受託研究費","⇒人件費及び治験事務局管理費の算定に利用し、研究費総合計には含めない"))</f>
        <v/>
      </c>
      <c r="I29" s="66"/>
      <c r="J29" s="66"/>
      <c r="K29" s="66"/>
      <c r="L29" s="66"/>
      <c r="M29" s="66"/>
      <c r="N29" s="66"/>
      <c r="O29" s="66"/>
      <c r="P29" s="66"/>
      <c r="Q29" s="66"/>
      <c r="R29" s="66"/>
      <c r="S29" s="66"/>
      <c r="T29" s="66"/>
      <c r="U29" s="66"/>
      <c r="V29" s="66"/>
      <c r="W29" s="66"/>
      <c r="X29" s="67"/>
      <c r="Z29" s="139"/>
    </row>
    <row r="30" spans="1:26">
      <c r="A30" s="2" t="s">
        <v>135</v>
      </c>
      <c r="Z30" s="139"/>
    </row>
    <row r="31" spans="1:26">
      <c r="C31" s="68">
        <f>別紙2_治験薬管理経費ポイント算出表!$AA$30</f>
        <v>0</v>
      </c>
      <c r="D31" s="59" t="s">
        <v>132</v>
      </c>
      <c r="F31" s="2" t="s">
        <v>116</v>
      </c>
      <c r="H31" s="121">
        <v>1000</v>
      </c>
      <c r="I31" s="121"/>
      <c r="J31" s="121"/>
      <c r="K31" s="59" t="s">
        <v>119</v>
      </c>
      <c r="M31" s="2" t="s">
        <v>116</v>
      </c>
      <c r="N31" s="119" t="str">
        <f>IF(G10="","",IF(AND(G8="新規",S8="実施"),G10,IF(AND(G8="変更",S8="症例数追加"),G10,IF(AND(G8="追加",S8="経費追加"),G10,0))))</f>
        <v/>
      </c>
      <c r="O31" s="119"/>
      <c r="Q31" s="60" t="s">
        <v>133</v>
      </c>
      <c r="R31" s="2" t="s">
        <v>118</v>
      </c>
      <c r="S31" s="120" t="str">
        <f>IF(N31="","",C31*H31*N31)</f>
        <v/>
      </c>
      <c r="T31" s="120"/>
      <c r="U31" s="120"/>
      <c r="V31" s="120"/>
      <c r="W31" s="120"/>
      <c r="X31" s="2" t="s">
        <v>119</v>
      </c>
    </row>
    <row r="32" spans="1:26">
      <c r="B32" s="49" t="s">
        <v>136</v>
      </c>
      <c r="N32" s="37" t="s">
        <v>137</v>
      </c>
    </row>
    <row r="33" spans="1:28">
      <c r="O33" s="60" t="s">
        <v>138</v>
      </c>
      <c r="P33" s="69"/>
      <c r="Q33" s="70">
        <v>0.25</v>
      </c>
      <c r="R33" s="2" t="s">
        <v>118</v>
      </c>
      <c r="S33" s="120" t="str">
        <f>IF(G10="","",IF(N32="あり",ROUNDDOWN(S31*Q33,0),IF(N32="なし",0)))</f>
        <v/>
      </c>
      <c r="T33" s="120"/>
      <c r="U33" s="120"/>
      <c r="V33" s="120"/>
      <c r="W33" s="120"/>
      <c r="X33" s="2" t="s">
        <v>119</v>
      </c>
    </row>
    <row r="34" spans="1:28" ht="7.5" customHeight="1"/>
    <row r="35" spans="1:28">
      <c r="A35" s="2" t="s">
        <v>139</v>
      </c>
    </row>
    <row r="36" spans="1:28">
      <c r="D36" s="59"/>
      <c r="K36" s="59"/>
      <c r="O36" s="60" t="s">
        <v>140</v>
      </c>
      <c r="P36" s="69"/>
      <c r="Q36" s="114"/>
      <c r="R36" s="2" t="s">
        <v>118</v>
      </c>
      <c r="S36" s="138" t="str">
        <f>IF(AND(S28="",S31=""),"",ROUNDDOWN(SUM(S28:W33)*Q36,0))</f>
        <v/>
      </c>
      <c r="T36" s="141"/>
      <c r="U36" s="141"/>
      <c r="V36" s="141"/>
      <c r="W36" s="141"/>
      <c r="X36" s="2" t="s">
        <v>119</v>
      </c>
      <c r="Y36" s="71"/>
      <c r="Z36" s="71"/>
      <c r="AA36" s="71"/>
      <c r="AB36" s="71"/>
    </row>
    <row r="37" spans="1:28">
      <c r="B37" s="49" t="s">
        <v>141</v>
      </c>
      <c r="N37" s="37" t="s">
        <v>137</v>
      </c>
    </row>
    <row r="38" spans="1:28">
      <c r="O38" s="60" t="s">
        <v>142</v>
      </c>
      <c r="P38" s="69"/>
      <c r="Q38" s="70">
        <v>0.25</v>
      </c>
      <c r="R38" s="2" t="s">
        <v>118</v>
      </c>
      <c r="S38" s="142" t="str">
        <f>IF(G10="","",IF(N37="あり",ROUNDDOWN(S28*Q38,0),IF(N37="なし",0)))</f>
        <v/>
      </c>
      <c r="T38" s="142"/>
      <c r="U38" s="142"/>
      <c r="V38" s="142"/>
      <c r="W38" s="142"/>
      <c r="X38" s="2" t="s">
        <v>119</v>
      </c>
    </row>
    <row r="39" spans="1:28" ht="7.2" customHeight="1">
      <c r="O39" s="60"/>
      <c r="P39" s="69"/>
      <c r="Q39" s="69"/>
      <c r="S39" s="72"/>
      <c r="T39" s="72"/>
      <c r="U39" s="72"/>
      <c r="V39" s="72"/>
      <c r="W39" s="72"/>
    </row>
    <row r="40" spans="1:28">
      <c r="A40" s="2" t="s">
        <v>143</v>
      </c>
      <c r="H40" s="59"/>
      <c r="P40" s="73" t="s">
        <v>331</v>
      </c>
      <c r="Q40" s="70">
        <v>0.2</v>
      </c>
      <c r="R40" s="2" t="s">
        <v>118</v>
      </c>
      <c r="S40" s="120">
        <f>IF(AND(S16="",S20=""),"",ROUNDDOWN(SUM(S16:W24)*Q40,0))</f>
        <v>0</v>
      </c>
      <c r="T40" s="120"/>
      <c r="U40" s="120"/>
      <c r="V40" s="120"/>
      <c r="W40" s="120"/>
      <c r="X40" s="2" t="s">
        <v>119</v>
      </c>
    </row>
    <row r="41" spans="1:28">
      <c r="B41" s="74"/>
      <c r="H41" s="59"/>
      <c r="P41" s="73" t="s">
        <v>332</v>
      </c>
      <c r="Q41" s="70">
        <v>0.2</v>
      </c>
      <c r="R41" s="2" t="s">
        <v>118</v>
      </c>
      <c r="S41" s="120">
        <f>IF(AND(S16="",S28=""),"",ROUNDDOWN(SUM(S28:W38)*Q41,0))</f>
        <v>0</v>
      </c>
      <c r="T41" s="120"/>
      <c r="U41" s="120"/>
      <c r="V41" s="120"/>
      <c r="W41" s="120"/>
      <c r="X41" s="2" t="s">
        <v>119</v>
      </c>
    </row>
    <row r="42" spans="1:28" ht="7.2" customHeight="1">
      <c r="O42" s="60"/>
      <c r="P42" s="69"/>
      <c r="Q42" s="69"/>
      <c r="S42" s="72"/>
      <c r="T42" s="72"/>
      <c r="U42" s="72"/>
      <c r="V42" s="72"/>
      <c r="W42" s="72"/>
    </row>
    <row r="43" spans="1:28">
      <c r="B43" s="61"/>
      <c r="N43" s="75" t="s">
        <v>333</v>
      </c>
      <c r="O43" s="117">
        <f>IF(AND(S16="",S28=""),"",ROUNDDOWN(SUM(S28:W38)+S41,0))</f>
        <v>0</v>
      </c>
      <c r="P43" s="117"/>
      <c r="Q43" s="117"/>
      <c r="R43" s="2" t="s">
        <v>119</v>
      </c>
      <c r="S43" s="52"/>
      <c r="T43" s="52"/>
      <c r="U43" s="52"/>
      <c r="V43" s="52"/>
      <c r="W43" s="52"/>
    </row>
    <row r="44" spans="1:28" ht="7.2" customHeight="1"/>
    <row r="45" spans="1:28">
      <c r="A45" s="2" t="s">
        <v>144</v>
      </c>
    </row>
    <row r="46" spans="1:28">
      <c r="A46" s="76" t="s">
        <v>145</v>
      </c>
      <c r="B46" s="76"/>
      <c r="C46" s="76"/>
      <c r="D46" s="76"/>
      <c r="F46" s="53"/>
      <c r="G46" s="53"/>
      <c r="H46" s="118" t="str">
        <f>IF(E29="要","上記経費〔　（４）～（６）＋（７）の②　〕の","")</f>
        <v/>
      </c>
      <c r="I46" s="118"/>
      <c r="J46" s="118"/>
      <c r="K46" s="118"/>
      <c r="L46" s="118"/>
      <c r="M46" s="118"/>
      <c r="N46" s="118"/>
      <c r="O46" s="118"/>
      <c r="P46" s="118"/>
      <c r="Q46" s="54" t="str">
        <f>IF(E29="","",IF(AND(E29="要",O43&gt;=6500000),30/100,IF(AND(E29="要",O43&gt;=1100000,O43&lt;6500000),ROUNDDOWN(((O43+1600000)/10000)/27,0)/100,IF(AND(E29="要",O43&lt;1100000),10/100,""))))</f>
        <v/>
      </c>
      <c r="R46" s="2" t="s">
        <v>118</v>
      </c>
      <c r="S46" s="143" t="str">
        <f>IF(S41="","",IF(E29="要",ROUNDDOWN(O43*Q46,0),"該当せず"))</f>
        <v>該当せず</v>
      </c>
      <c r="T46" s="143"/>
      <c r="U46" s="143"/>
      <c r="V46" s="143"/>
      <c r="W46" s="143"/>
      <c r="X46" s="2" t="s">
        <v>119</v>
      </c>
      <c r="Y46" s="77"/>
    </row>
    <row r="47" spans="1:28" ht="13.2" customHeight="1">
      <c r="A47" s="76"/>
      <c r="B47" s="78" t="s">
        <v>146</v>
      </c>
      <c r="C47" s="76"/>
      <c r="D47" s="76"/>
      <c r="E47" s="76"/>
      <c r="F47" s="76"/>
      <c r="G47" s="76"/>
      <c r="H47" s="76"/>
      <c r="I47" s="76"/>
      <c r="J47" s="76"/>
      <c r="K47" s="76"/>
      <c r="X47" s="79"/>
    </row>
    <row r="48" spans="1:28">
      <c r="A48" s="2" t="s">
        <v>147</v>
      </c>
    </row>
    <row r="49" spans="1:24">
      <c r="H49" s="80"/>
      <c r="I49" s="66"/>
      <c r="J49" s="66"/>
      <c r="K49" s="66"/>
      <c r="L49" s="66"/>
      <c r="M49" s="66"/>
      <c r="N49" s="66"/>
      <c r="O49" s="66"/>
      <c r="P49" s="70"/>
      <c r="Q49" s="81" t="str">
        <f>IF(E29="要","上記経費〔　（１）～（８）　〕の合計金額","上記経費〔　（１）～（３），（５）～（８）　〕の合計金額")</f>
        <v>上記経費〔　（１）～（３），（５）～（８）　〕の合計金額</v>
      </c>
      <c r="R49" s="2" t="s">
        <v>118</v>
      </c>
      <c r="S49" s="120" t="str">
        <f>IF(AND(S28="",S31=""),"",IF(E29="要",SUM(S16:W46),SUM(S16:W46)-S28))</f>
        <v/>
      </c>
      <c r="T49" s="120"/>
      <c r="U49" s="120"/>
      <c r="V49" s="120"/>
      <c r="W49" s="120"/>
      <c r="X49" s="2" t="s">
        <v>119</v>
      </c>
    </row>
    <row r="50" spans="1:24" ht="7.2" customHeight="1"/>
    <row r="51" spans="1:24">
      <c r="A51" s="2" t="s">
        <v>148</v>
      </c>
    </row>
    <row r="52" spans="1:24">
      <c r="B52" s="2" t="s">
        <v>149</v>
      </c>
      <c r="C52" s="61" t="s">
        <v>150</v>
      </c>
      <c r="S52" s="2" t="s">
        <v>118</v>
      </c>
      <c r="T52" s="120">
        <f>IF(OR(G9="",S9=""),0,IF(AND(G8="新規",S8="実施"),SUM(S16:W19)/N16+S23,0))</f>
        <v>0</v>
      </c>
      <c r="U52" s="120"/>
      <c r="V52" s="120"/>
      <c r="W52" s="120"/>
      <c r="X52" s="2" t="s">
        <v>119</v>
      </c>
    </row>
    <row r="53" spans="1:24">
      <c r="B53" s="2" t="s">
        <v>151</v>
      </c>
      <c r="C53" s="61" t="s">
        <v>152</v>
      </c>
      <c r="S53" s="2" t="s">
        <v>118</v>
      </c>
      <c r="T53" s="124">
        <f>IF(T52="",0,T52*Q40)</f>
        <v>0</v>
      </c>
      <c r="U53" s="124"/>
      <c r="V53" s="124"/>
      <c r="W53" s="124"/>
      <c r="X53" s="2" t="s">
        <v>119</v>
      </c>
    </row>
    <row r="54" spans="1:24">
      <c r="B54" s="2" t="s">
        <v>153</v>
      </c>
      <c r="C54" s="61" t="s">
        <v>154</v>
      </c>
      <c r="O54" s="82"/>
      <c r="P54" s="83"/>
      <c r="S54" s="2" t="s">
        <v>118</v>
      </c>
      <c r="T54" s="124">
        <f>IF(T52="",0,T52+T53)</f>
        <v>0</v>
      </c>
      <c r="U54" s="124"/>
      <c r="V54" s="124"/>
      <c r="W54" s="124"/>
      <c r="X54" s="2" t="s">
        <v>119</v>
      </c>
    </row>
    <row r="55" spans="1:24">
      <c r="B55" s="2" t="s">
        <v>155</v>
      </c>
      <c r="C55" s="84" t="str">
        <f>IF(E29="要","症例経費の合計：上記経費〔(４)～(６)〕の合計金額","症例経費の合計：上記経費〔(５)～(６)〕の合計金額")</f>
        <v>症例経費の合計：上記経費〔(５)～(６)〕の合計金額</v>
      </c>
      <c r="D55" s="66"/>
      <c r="E55" s="66"/>
      <c r="F55" s="66"/>
      <c r="G55" s="66"/>
      <c r="H55" s="66"/>
      <c r="I55" s="66"/>
      <c r="J55" s="66"/>
      <c r="K55" s="66"/>
      <c r="Q55" s="60"/>
      <c r="S55" s="2" t="s">
        <v>118</v>
      </c>
      <c r="T55" s="140">
        <f>IF(AND(S28="",S31=""),0,IF(E29="要",SUM(S28:W38),SUM(S31:W38)))</f>
        <v>0</v>
      </c>
      <c r="U55" s="140"/>
      <c r="V55" s="140"/>
      <c r="W55" s="140"/>
      <c r="X55" s="2" t="s">
        <v>119</v>
      </c>
    </row>
    <row r="56" spans="1:24">
      <c r="B56" s="2" t="s">
        <v>156</v>
      </c>
      <c r="C56" s="84" t="str">
        <f>IF(E29="要","症例経費に係る間接経費の合計：(d)×20％＋上記経費（８）","症例経費に係る間接経費の合計：（上記経費（４）＋(d)）×20％")</f>
        <v>症例経費に係る間接経費の合計：（上記経費（４）＋(d)）×20％</v>
      </c>
      <c r="D56" s="66"/>
      <c r="E56" s="66"/>
      <c r="F56" s="66"/>
      <c r="G56" s="66"/>
      <c r="H56" s="66"/>
      <c r="I56" s="66"/>
      <c r="J56" s="66"/>
      <c r="K56" s="66"/>
      <c r="L56" s="66"/>
      <c r="M56" s="66"/>
      <c r="S56" s="2" t="s">
        <v>118</v>
      </c>
      <c r="T56" s="124">
        <f>IF(AND(S28="",S31=""),0,IF(E29="要",T55*Q41+S46,(S28+T55)*Q41))</f>
        <v>0</v>
      </c>
      <c r="U56" s="124"/>
      <c r="V56" s="124"/>
      <c r="W56" s="124"/>
      <c r="X56" s="2" t="s">
        <v>119</v>
      </c>
    </row>
    <row r="57" spans="1:24">
      <c r="B57" s="2" t="s">
        <v>157</v>
      </c>
      <c r="C57" s="61" t="s">
        <v>158</v>
      </c>
      <c r="Q57" s="85" t="str">
        <f>IF(T55="","",IF(E29="要","30%","0%"))</f>
        <v>0%</v>
      </c>
      <c r="S57" s="2" t="s">
        <v>118</v>
      </c>
      <c r="T57" s="124">
        <f>IF(T55="",0,ROUNDDOWN((T55+T56)*Q57,0))</f>
        <v>0</v>
      </c>
      <c r="U57" s="124"/>
      <c r="V57" s="124"/>
      <c r="W57" s="124"/>
      <c r="X57" s="2" t="s">
        <v>119</v>
      </c>
    </row>
    <row r="58" spans="1:24">
      <c r="B58" s="2" t="s">
        <v>159</v>
      </c>
      <c r="C58" s="61" t="s">
        <v>160</v>
      </c>
      <c r="Q58" s="85" t="str">
        <f>IF(T55="","",IF(Q57="30%","70%","100%"))</f>
        <v>100%</v>
      </c>
      <c r="S58" s="2" t="s">
        <v>118</v>
      </c>
      <c r="T58" s="124">
        <f>IF(T55="",0,SUM(T55:W56)-T57)</f>
        <v>0</v>
      </c>
      <c r="U58" s="124"/>
      <c r="V58" s="124"/>
      <c r="W58" s="124"/>
      <c r="X58" s="2" t="s">
        <v>119</v>
      </c>
    </row>
    <row r="59" spans="1:24" s="86" customFormat="1">
      <c r="B59" s="87" t="s">
        <v>161</v>
      </c>
      <c r="C59" s="88" t="s">
        <v>162</v>
      </c>
      <c r="D59" s="87"/>
      <c r="E59" s="87"/>
      <c r="F59" s="87"/>
      <c r="G59" s="87"/>
      <c r="H59" s="87"/>
      <c r="I59" s="87"/>
      <c r="J59" s="87"/>
      <c r="K59" s="87"/>
      <c r="L59" s="87"/>
      <c r="M59" s="87"/>
      <c r="N59" s="87"/>
      <c r="O59" s="87"/>
      <c r="P59" s="89"/>
      <c r="Q59" s="90"/>
      <c r="R59" s="87"/>
      <c r="S59" s="87" t="s">
        <v>118</v>
      </c>
      <c r="T59" s="137">
        <f>IF(OR(G9="",S9=""),0,IF(AND(G8="新規",S8="実施",N16&lt;1),SUM(S16:W19)/N16,IF(AND(G8="新規",S8="実施",N16&gt;=2),SUM(S16:W19)/N16+S24/I24,IF(AND(G8="変更",S8="期間延長"),SUM(S16:W19)/N16+S24/I24,0))))</f>
        <v>0</v>
      </c>
      <c r="U59" s="137"/>
      <c r="V59" s="137"/>
      <c r="W59" s="137"/>
      <c r="X59" s="87" t="s">
        <v>119</v>
      </c>
    </row>
    <row r="60" spans="1:24" s="86" customFormat="1">
      <c r="B60" s="87" t="s">
        <v>163</v>
      </c>
      <c r="C60" s="88" t="s">
        <v>164</v>
      </c>
      <c r="D60" s="87"/>
      <c r="E60" s="87"/>
      <c r="F60" s="87"/>
      <c r="G60" s="87"/>
      <c r="H60" s="87"/>
      <c r="I60" s="87"/>
      <c r="J60" s="87"/>
      <c r="K60" s="87"/>
      <c r="L60" s="87"/>
      <c r="M60" s="87"/>
      <c r="N60" s="87"/>
      <c r="O60" s="89"/>
      <c r="P60" s="90"/>
      <c r="Q60" s="87"/>
      <c r="R60" s="87"/>
      <c r="S60" s="87" t="s">
        <v>118</v>
      </c>
      <c r="T60" s="137">
        <f>IF(OR(T59="",T59=0),0,T59*Q40)</f>
        <v>0</v>
      </c>
      <c r="U60" s="137"/>
      <c r="V60" s="137"/>
      <c r="W60" s="137"/>
      <c r="X60" s="87" t="s">
        <v>119</v>
      </c>
    </row>
    <row r="61" spans="1:24" s="86" customFormat="1">
      <c r="B61" s="87" t="s">
        <v>165</v>
      </c>
      <c r="C61" s="88" t="s">
        <v>166</v>
      </c>
      <c r="D61" s="87"/>
      <c r="E61" s="87"/>
      <c r="F61" s="87"/>
      <c r="G61" s="87"/>
      <c r="H61" s="87"/>
      <c r="I61" s="87"/>
      <c r="J61" s="87"/>
      <c r="K61" s="87"/>
      <c r="L61" s="87"/>
      <c r="M61" s="87"/>
      <c r="N61" s="87"/>
      <c r="O61" s="89"/>
      <c r="P61" s="90"/>
      <c r="Q61" s="87"/>
      <c r="R61" s="87"/>
      <c r="S61" s="87" t="s">
        <v>118</v>
      </c>
      <c r="T61" s="124">
        <f>IF(OR(T59="",T59=0),0,T59+T60)</f>
        <v>0</v>
      </c>
      <c r="U61" s="124"/>
      <c r="V61" s="124"/>
      <c r="W61" s="124"/>
      <c r="X61" s="87" t="s">
        <v>119</v>
      </c>
    </row>
    <row r="62" spans="1:24" s="86" customFormat="1">
      <c r="B62" s="87" t="s">
        <v>167</v>
      </c>
      <c r="C62" s="88" t="s">
        <v>168</v>
      </c>
      <c r="D62" s="87"/>
      <c r="E62" s="87"/>
      <c r="F62" s="87"/>
      <c r="G62" s="87"/>
      <c r="H62" s="87"/>
      <c r="I62" s="87"/>
      <c r="J62" s="87"/>
      <c r="K62" s="87"/>
      <c r="L62" s="87"/>
      <c r="M62" s="87"/>
      <c r="N62" s="87"/>
      <c r="O62" s="89"/>
      <c r="P62" s="90"/>
      <c r="Q62" s="87"/>
      <c r="R62" s="87"/>
      <c r="T62" s="91"/>
      <c r="U62" s="91"/>
      <c r="V62" s="91"/>
      <c r="W62" s="91"/>
    </row>
    <row r="63" spans="1:24">
      <c r="C63" s="88" t="s">
        <v>169</v>
      </c>
      <c r="S63" s="87" t="s">
        <v>118</v>
      </c>
      <c r="T63" s="136">
        <f>IF(S20="",0,S20+S20*Q40)</f>
        <v>0</v>
      </c>
      <c r="U63" s="136"/>
      <c r="V63" s="136"/>
      <c r="W63" s="136"/>
      <c r="X63" s="87" t="s">
        <v>119</v>
      </c>
    </row>
    <row r="64" spans="1:24" ht="7.2" customHeight="1">
      <c r="B64" s="87"/>
      <c r="C64" s="88"/>
      <c r="S64" s="87"/>
      <c r="T64" s="1"/>
      <c r="U64" s="1"/>
      <c r="V64" s="1"/>
      <c r="W64" s="1"/>
      <c r="X64" s="87"/>
    </row>
    <row r="65" spans="1:26">
      <c r="B65" s="2" t="s">
        <v>170</v>
      </c>
    </row>
    <row r="66" spans="1:26">
      <c r="C66" s="2" t="s">
        <v>171</v>
      </c>
      <c r="R66" s="2" t="s">
        <v>118</v>
      </c>
      <c r="S66" s="120">
        <f>IF(T55=0,0,(T55+T56)/G10)</f>
        <v>0</v>
      </c>
      <c r="T66" s="120"/>
      <c r="U66" s="120"/>
      <c r="V66" s="120"/>
      <c r="W66" s="120"/>
      <c r="X66" s="2" t="s">
        <v>119</v>
      </c>
    </row>
    <row r="67" spans="1:26">
      <c r="B67" s="2" t="s">
        <v>172</v>
      </c>
      <c r="R67" s="2" t="s">
        <v>118</v>
      </c>
      <c r="S67" s="138">
        <f>T54+T57</f>
        <v>0</v>
      </c>
      <c r="T67" s="138"/>
      <c r="U67" s="138"/>
      <c r="V67" s="138"/>
      <c r="W67" s="138"/>
      <c r="X67" s="2" t="s">
        <v>119</v>
      </c>
    </row>
    <row r="68" spans="1:26">
      <c r="I68" s="76"/>
      <c r="J68" s="76"/>
      <c r="K68" s="76"/>
      <c r="L68" s="76"/>
      <c r="M68" s="76"/>
      <c r="N68" s="76"/>
      <c r="O68" s="76"/>
      <c r="P68" s="76"/>
      <c r="Q68" s="92" t="s">
        <v>334</v>
      </c>
      <c r="R68" s="2" t="s">
        <v>118</v>
      </c>
      <c r="S68" s="120" t="str">
        <f>IF(E29="","",IF(E29="要",S46*Q57,0))</f>
        <v/>
      </c>
      <c r="T68" s="120"/>
      <c r="U68" s="120"/>
      <c r="V68" s="120"/>
      <c r="W68" s="120"/>
      <c r="X68" s="2" t="s">
        <v>119</v>
      </c>
      <c r="Z68" s="93"/>
    </row>
    <row r="69" spans="1:26" ht="7.2" customHeight="1">
      <c r="Q69" s="60"/>
      <c r="S69" s="52"/>
      <c r="T69" s="52"/>
      <c r="U69" s="52"/>
      <c r="V69" s="52"/>
      <c r="W69" s="52"/>
      <c r="Z69" s="93"/>
    </row>
    <row r="70" spans="1:26" s="49" customFormat="1" ht="39.75" customHeight="1">
      <c r="A70" s="135" t="s">
        <v>393</v>
      </c>
      <c r="B70" s="135"/>
      <c r="C70" s="135"/>
      <c r="D70" s="135"/>
      <c r="E70" s="135"/>
      <c r="F70" s="135"/>
      <c r="G70" s="135"/>
      <c r="H70" s="135"/>
      <c r="I70" s="135"/>
      <c r="J70" s="135"/>
      <c r="K70" s="135"/>
      <c r="L70" s="135"/>
      <c r="M70" s="135"/>
      <c r="N70" s="135"/>
      <c r="O70" s="135"/>
      <c r="P70" s="135"/>
      <c r="Q70" s="135"/>
      <c r="R70" s="135"/>
      <c r="S70" s="135"/>
      <c r="T70" s="135"/>
      <c r="U70" s="135"/>
      <c r="V70" s="135"/>
      <c r="W70" s="135"/>
      <c r="X70" s="135"/>
    </row>
  </sheetData>
  <sheetProtection sheet="1" selectLockedCells="1"/>
  <mergeCells count="75">
    <mergeCell ref="H16:J16"/>
    <mergeCell ref="S9:X9"/>
    <mergeCell ref="N16:O16"/>
    <mergeCell ref="M14:R14"/>
    <mergeCell ref="A11:F11"/>
    <mergeCell ref="A9:F9"/>
    <mergeCell ref="G9:L9"/>
    <mergeCell ref="M9:R9"/>
    <mergeCell ref="A10:F10"/>
    <mergeCell ref="G10:K10"/>
    <mergeCell ref="M10:R10"/>
    <mergeCell ref="G1:L1"/>
    <mergeCell ref="D1:F1"/>
    <mergeCell ref="M1:R1"/>
    <mergeCell ref="S1:X1"/>
    <mergeCell ref="M2:R2"/>
    <mergeCell ref="S2:X2"/>
    <mergeCell ref="A2:F2"/>
    <mergeCell ref="G2:L2"/>
    <mergeCell ref="Z13:Z30"/>
    <mergeCell ref="T54:W54"/>
    <mergeCell ref="T59:W59"/>
    <mergeCell ref="T55:W55"/>
    <mergeCell ref="T56:W56"/>
    <mergeCell ref="T57:W57"/>
    <mergeCell ref="T52:W52"/>
    <mergeCell ref="T53:W53"/>
    <mergeCell ref="S33:W33"/>
    <mergeCell ref="S36:W36"/>
    <mergeCell ref="S38:W38"/>
    <mergeCell ref="S40:W40"/>
    <mergeCell ref="S49:W49"/>
    <mergeCell ref="S28:W28"/>
    <mergeCell ref="S31:W31"/>
    <mergeCell ref="S46:W46"/>
    <mergeCell ref="A70:X70"/>
    <mergeCell ref="T58:W58"/>
    <mergeCell ref="T61:W61"/>
    <mergeCell ref="T63:W63"/>
    <mergeCell ref="T60:W60"/>
    <mergeCell ref="S66:W66"/>
    <mergeCell ref="S67:W67"/>
    <mergeCell ref="S68:W68"/>
    <mergeCell ref="H31:J31"/>
    <mergeCell ref="A4:X4"/>
    <mergeCell ref="A7:F7"/>
    <mergeCell ref="G7:X7"/>
    <mergeCell ref="A6:F6"/>
    <mergeCell ref="A8:F8"/>
    <mergeCell ref="G8:L8"/>
    <mergeCell ref="M8:R8"/>
    <mergeCell ref="S8:X8"/>
    <mergeCell ref="G6:L6"/>
    <mergeCell ref="M6:R6"/>
    <mergeCell ref="S6:X6"/>
    <mergeCell ref="S16:W16"/>
    <mergeCell ref="G11:X11"/>
    <mergeCell ref="S14:X14"/>
    <mergeCell ref="S10:W10"/>
    <mergeCell ref="O43:Q43"/>
    <mergeCell ref="H46:P46"/>
    <mergeCell ref="N28:O28"/>
    <mergeCell ref="S41:W41"/>
    <mergeCell ref="N19:O19"/>
    <mergeCell ref="S19:W19"/>
    <mergeCell ref="L20:M20"/>
    <mergeCell ref="S20:W20"/>
    <mergeCell ref="H23:J23"/>
    <mergeCell ref="N23:O23"/>
    <mergeCell ref="S23:W23"/>
    <mergeCell ref="H19:J19"/>
    <mergeCell ref="L24:M24"/>
    <mergeCell ref="S24:W24"/>
    <mergeCell ref="N31:O31"/>
    <mergeCell ref="H28:J28"/>
  </mergeCells>
  <phoneticPr fontId="2"/>
  <dataValidations count="6">
    <dataValidation type="list" allowBlank="1" showInputMessage="1" showErrorMessage="1" sqref="N32 N37" xr:uid="{9094C771-7D9C-437F-A3DC-B8E2C42CBDC9}">
      <formula1>"なし,あり"</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E29" xr:uid="{9FFBBC2C-D34B-4792-B1B3-F2997769E5C6}">
      <formula1>"要,不要"</formula1>
    </dataValidation>
    <dataValidation type="list" allowBlank="1" showInputMessage="1" showErrorMessage="1" sqref="Q36" xr:uid="{F2974BC7-61C9-4912-ABE6-E866820BD1E7}">
      <formula1>"90%,70%,50%,30%"</formula1>
    </dataValidation>
  </dataValidations>
  <printOptions horizontalCentered="1"/>
  <pageMargins left="0.70866141732283472" right="0.70866141732283472" top="0.39370078740157483" bottom="0" header="0.11811023622047245" footer="0.31496062992125984"/>
  <pageSetup paperSize="9" scale="85" orientation="portrait" r:id="rId1"/>
  <headerFooter>
    <oddHeader>&amp;R2023年8月1日改正版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7"/>
  <sheetViews>
    <sheetView view="pageBreakPreview" topLeftCell="A22" zoomScaleNormal="85" zoomScaleSheetLayoutView="100" workbookViewId="0">
      <selection activeCell="I14" sqref="I14"/>
    </sheetView>
  </sheetViews>
  <sheetFormatPr defaultColWidth="3.6640625" defaultRowHeight="20.100000000000001" customHeight="1"/>
  <cols>
    <col min="1" max="1" width="3.109375" style="28" bestFit="1" customWidth="1"/>
    <col min="2" max="2" width="3.6640625" style="6" customWidth="1"/>
    <col min="3" max="7" width="3.6640625" style="28" customWidth="1"/>
    <col min="8" max="8" width="3.44140625" style="5" bestFit="1" customWidth="1"/>
    <col min="9" max="9" width="3.44140625" style="5" customWidth="1"/>
    <col min="10" max="26" width="3.6640625" style="5" customWidth="1"/>
    <col min="27" max="27" width="4.6640625" style="5" customWidth="1"/>
    <col min="28" max="257" width="3.6640625" style="5"/>
    <col min="258" max="258" width="3.109375" style="5" bestFit="1" customWidth="1"/>
    <col min="259" max="264" width="3.6640625" style="5" customWidth="1"/>
    <col min="265" max="265" width="3" style="5" bestFit="1" customWidth="1"/>
    <col min="266" max="280" width="3.6640625" style="5" customWidth="1"/>
    <col min="281" max="281" width="4.6640625" style="5" customWidth="1"/>
    <col min="282" max="513" width="3.6640625" style="5"/>
    <col min="514" max="514" width="3.109375" style="5" bestFit="1" customWidth="1"/>
    <col min="515" max="520" width="3.6640625" style="5" customWidth="1"/>
    <col min="521" max="521" width="3" style="5" bestFit="1" customWidth="1"/>
    <col min="522" max="536" width="3.6640625" style="5" customWidth="1"/>
    <col min="537" max="537" width="4.6640625" style="5" customWidth="1"/>
    <col min="538" max="769" width="3.6640625" style="5"/>
    <col min="770" max="770" width="3.109375" style="5" bestFit="1" customWidth="1"/>
    <col min="771" max="776" width="3.6640625" style="5" customWidth="1"/>
    <col min="777" max="777" width="3" style="5" bestFit="1" customWidth="1"/>
    <col min="778" max="792" width="3.6640625" style="5" customWidth="1"/>
    <col min="793" max="793" width="4.6640625" style="5" customWidth="1"/>
    <col min="794" max="1025" width="3.6640625" style="5"/>
    <col min="1026" max="1026" width="3.109375" style="5" bestFit="1" customWidth="1"/>
    <col min="1027" max="1032" width="3.6640625" style="5" customWidth="1"/>
    <col min="1033" max="1033" width="3" style="5" bestFit="1" customWidth="1"/>
    <col min="1034" max="1048" width="3.6640625" style="5" customWidth="1"/>
    <col min="1049" max="1049" width="4.6640625" style="5" customWidth="1"/>
    <col min="1050" max="1281" width="3.6640625" style="5"/>
    <col min="1282" max="1282" width="3.109375" style="5" bestFit="1" customWidth="1"/>
    <col min="1283" max="1288" width="3.6640625" style="5" customWidth="1"/>
    <col min="1289" max="1289" width="3" style="5" bestFit="1" customWidth="1"/>
    <col min="1290" max="1304" width="3.6640625" style="5" customWidth="1"/>
    <col min="1305" max="1305" width="4.6640625" style="5" customWidth="1"/>
    <col min="1306" max="1537" width="3.6640625" style="5"/>
    <col min="1538" max="1538" width="3.109375" style="5" bestFit="1" customWidth="1"/>
    <col min="1539" max="1544" width="3.6640625" style="5" customWidth="1"/>
    <col min="1545" max="1545" width="3" style="5" bestFit="1" customWidth="1"/>
    <col min="1546" max="1560" width="3.6640625" style="5" customWidth="1"/>
    <col min="1561" max="1561" width="4.6640625" style="5" customWidth="1"/>
    <col min="1562" max="1793" width="3.6640625" style="5"/>
    <col min="1794" max="1794" width="3.109375" style="5" bestFit="1" customWidth="1"/>
    <col min="1795" max="1800" width="3.6640625" style="5" customWidth="1"/>
    <col min="1801" max="1801" width="3" style="5" bestFit="1" customWidth="1"/>
    <col min="1802" max="1816" width="3.6640625" style="5" customWidth="1"/>
    <col min="1817" max="1817" width="4.6640625" style="5" customWidth="1"/>
    <col min="1818" max="2049" width="3.6640625" style="5"/>
    <col min="2050" max="2050" width="3.109375" style="5" bestFit="1" customWidth="1"/>
    <col min="2051" max="2056" width="3.6640625" style="5" customWidth="1"/>
    <col min="2057" max="2057" width="3" style="5" bestFit="1" customWidth="1"/>
    <col min="2058" max="2072" width="3.6640625" style="5" customWidth="1"/>
    <col min="2073" max="2073" width="4.6640625" style="5" customWidth="1"/>
    <col min="2074" max="2305" width="3.6640625" style="5"/>
    <col min="2306" max="2306" width="3.109375" style="5" bestFit="1" customWidth="1"/>
    <col min="2307" max="2312" width="3.6640625" style="5" customWidth="1"/>
    <col min="2313" max="2313" width="3" style="5" bestFit="1" customWidth="1"/>
    <col min="2314" max="2328" width="3.6640625" style="5" customWidth="1"/>
    <col min="2329" max="2329" width="4.6640625" style="5" customWidth="1"/>
    <col min="2330" max="2561" width="3.6640625" style="5"/>
    <col min="2562" max="2562" width="3.109375" style="5" bestFit="1" customWidth="1"/>
    <col min="2563" max="2568" width="3.6640625" style="5" customWidth="1"/>
    <col min="2569" max="2569" width="3" style="5" bestFit="1" customWidth="1"/>
    <col min="2570" max="2584" width="3.6640625" style="5" customWidth="1"/>
    <col min="2585" max="2585" width="4.6640625" style="5" customWidth="1"/>
    <col min="2586" max="2817" width="3.6640625" style="5"/>
    <col min="2818" max="2818" width="3.109375" style="5" bestFit="1" customWidth="1"/>
    <col min="2819" max="2824" width="3.6640625" style="5" customWidth="1"/>
    <col min="2825" max="2825" width="3" style="5" bestFit="1" customWidth="1"/>
    <col min="2826" max="2840" width="3.6640625" style="5" customWidth="1"/>
    <col min="2841" max="2841" width="4.6640625" style="5" customWidth="1"/>
    <col min="2842" max="3073" width="3.6640625" style="5"/>
    <col min="3074" max="3074" width="3.109375" style="5" bestFit="1" customWidth="1"/>
    <col min="3075" max="3080" width="3.6640625" style="5" customWidth="1"/>
    <col min="3081" max="3081" width="3" style="5" bestFit="1" customWidth="1"/>
    <col min="3082" max="3096" width="3.6640625" style="5" customWidth="1"/>
    <col min="3097" max="3097" width="4.6640625" style="5" customWidth="1"/>
    <col min="3098" max="3329" width="3.6640625" style="5"/>
    <col min="3330" max="3330" width="3.109375" style="5" bestFit="1" customWidth="1"/>
    <col min="3331" max="3336" width="3.6640625" style="5" customWidth="1"/>
    <col min="3337" max="3337" width="3" style="5" bestFit="1" customWidth="1"/>
    <col min="3338" max="3352" width="3.6640625" style="5" customWidth="1"/>
    <col min="3353" max="3353" width="4.6640625" style="5" customWidth="1"/>
    <col min="3354" max="3585" width="3.6640625" style="5"/>
    <col min="3586" max="3586" width="3.109375" style="5" bestFit="1" customWidth="1"/>
    <col min="3587" max="3592" width="3.6640625" style="5" customWidth="1"/>
    <col min="3593" max="3593" width="3" style="5" bestFit="1" customWidth="1"/>
    <col min="3594" max="3608" width="3.6640625" style="5" customWidth="1"/>
    <col min="3609" max="3609" width="4.6640625" style="5" customWidth="1"/>
    <col min="3610" max="3841" width="3.6640625" style="5"/>
    <col min="3842" max="3842" width="3.109375" style="5" bestFit="1" customWidth="1"/>
    <col min="3843" max="3848" width="3.6640625" style="5" customWidth="1"/>
    <col min="3849" max="3849" width="3" style="5" bestFit="1" customWidth="1"/>
    <col min="3850" max="3864" width="3.6640625" style="5" customWidth="1"/>
    <col min="3865" max="3865" width="4.6640625" style="5" customWidth="1"/>
    <col min="3866" max="4097" width="3.6640625" style="5"/>
    <col min="4098" max="4098" width="3.109375" style="5" bestFit="1" customWidth="1"/>
    <col min="4099" max="4104" width="3.6640625" style="5" customWidth="1"/>
    <col min="4105" max="4105" width="3" style="5" bestFit="1" customWidth="1"/>
    <col min="4106" max="4120" width="3.6640625" style="5" customWidth="1"/>
    <col min="4121" max="4121" width="4.6640625" style="5" customWidth="1"/>
    <col min="4122" max="4353" width="3.6640625" style="5"/>
    <col min="4354" max="4354" width="3.109375" style="5" bestFit="1" customWidth="1"/>
    <col min="4355" max="4360" width="3.6640625" style="5" customWidth="1"/>
    <col min="4361" max="4361" width="3" style="5" bestFit="1" customWidth="1"/>
    <col min="4362" max="4376" width="3.6640625" style="5" customWidth="1"/>
    <col min="4377" max="4377" width="4.6640625" style="5" customWidth="1"/>
    <col min="4378" max="4609" width="3.6640625" style="5"/>
    <col min="4610" max="4610" width="3.109375" style="5" bestFit="1" customWidth="1"/>
    <col min="4611" max="4616" width="3.6640625" style="5" customWidth="1"/>
    <col min="4617" max="4617" width="3" style="5" bestFit="1" customWidth="1"/>
    <col min="4618" max="4632" width="3.6640625" style="5" customWidth="1"/>
    <col min="4633" max="4633" width="4.6640625" style="5" customWidth="1"/>
    <col min="4634" max="4865" width="3.6640625" style="5"/>
    <col min="4866" max="4866" width="3.109375" style="5" bestFit="1" customWidth="1"/>
    <col min="4867" max="4872" width="3.6640625" style="5" customWidth="1"/>
    <col min="4873" max="4873" width="3" style="5" bestFit="1" customWidth="1"/>
    <col min="4874" max="4888" width="3.6640625" style="5" customWidth="1"/>
    <col min="4889" max="4889" width="4.6640625" style="5" customWidth="1"/>
    <col min="4890" max="5121" width="3.6640625" style="5"/>
    <col min="5122" max="5122" width="3.109375" style="5" bestFit="1" customWidth="1"/>
    <col min="5123" max="5128" width="3.6640625" style="5" customWidth="1"/>
    <col min="5129" max="5129" width="3" style="5" bestFit="1" customWidth="1"/>
    <col min="5130" max="5144" width="3.6640625" style="5" customWidth="1"/>
    <col min="5145" max="5145" width="4.6640625" style="5" customWidth="1"/>
    <col min="5146" max="5377" width="3.6640625" style="5"/>
    <col min="5378" max="5378" width="3.109375" style="5" bestFit="1" customWidth="1"/>
    <col min="5379" max="5384" width="3.6640625" style="5" customWidth="1"/>
    <col min="5385" max="5385" width="3" style="5" bestFit="1" customWidth="1"/>
    <col min="5386" max="5400" width="3.6640625" style="5" customWidth="1"/>
    <col min="5401" max="5401" width="4.6640625" style="5" customWidth="1"/>
    <col min="5402" max="5633" width="3.6640625" style="5"/>
    <col min="5634" max="5634" width="3.109375" style="5" bestFit="1" customWidth="1"/>
    <col min="5635" max="5640" width="3.6640625" style="5" customWidth="1"/>
    <col min="5641" max="5641" width="3" style="5" bestFit="1" customWidth="1"/>
    <col min="5642" max="5656" width="3.6640625" style="5" customWidth="1"/>
    <col min="5657" max="5657" width="4.6640625" style="5" customWidth="1"/>
    <col min="5658" max="5889" width="3.6640625" style="5"/>
    <col min="5890" max="5890" width="3.109375" style="5" bestFit="1" customWidth="1"/>
    <col min="5891" max="5896" width="3.6640625" style="5" customWidth="1"/>
    <col min="5897" max="5897" width="3" style="5" bestFit="1" customWidth="1"/>
    <col min="5898" max="5912" width="3.6640625" style="5" customWidth="1"/>
    <col min="5913" max="5913" width="4.6640625" style="5" customWidth="1"/>
    <col min="5914" max="6145" width="3.6640625" style="5"/>
    <col min="6146" max="6146" width="3.109375" style="5" bestFit="1" customWidth="1"/>
    <col min="6147" max="6152" width="3.6640625" style="5" customWidth="1"/>
    <col min="6153" max="6153" width="3" style="5" bestFit="1" customWidth="1"/>
    <col min="6154" max="6168" width="3.6640625" style="5" customWidth="1"/>
    <col min="6169" max="6169" width="4.6640625" style="5" customWidth="1"/>
    <col min="6170" max="6401" width="3.6640625" style="5"/>
    <col min="6402" max="6402" width="3.109375" style="5" bestFit="1" customWidth="1"/>
    <col min="6403" max="6408" width="3.6640625" style="5" customWidth="1"/>
    <col min="6409" max="6409" width="3" style="5" bestFit="1" customWidth="1"/>
    <col min="6410" max="6424" width="3.6640625" style="5" customWidth="1"/>
    <col min="6425" max="6425" width="4.6640625" style="5" customWidth="1"/>
    <col min="6426" max="6657" width="3.6640625" style="5"/>
    <col min="6658" max="6658" width="3.109375" style="5" bestFit="1" customWidth="1"/>
    <col min="6659" max="6664" width="3.6640625" style="5" customWidth="1"/>
    <col min="6665" max="6665" width="3" style="5" bestFit="1" customWidth="1"/>
    <col min="6666" max="6680" width="3.6640625" style="5" customWidth="1"/>
    <col min="6681" max="6681" width="4.6640625" style="5" customWidth="1"/>
    <col min="6682" max="6913" width="3.6640625" style="5"/>
    <col min="6914" max="6914" width="3.109375" style="5" bestFit="1" customWidth="1"/>
    <col min="6915" max="6920" width="3.6640625" style="5" customWidth="1"/>
    <col min="6921" max="6921" width="3" style="5" bestFit="1" customWidth="1"/>
    <col min="6922" max="6936" width="3.6640625" style="5" customWidth="1"/>
    <col min="6937" max="6937" width="4.6640625" style="5" customWidth="1"/>
    <col min="6938" max="7169" width="3.6640625" style="5"/>
    <col min="7170" max="7170" width="3.109375" style="5" bestFit="1" customWidth="1"/>
    <col min="7171" max="7176" width="3.6640625" style="5" customWidth="1"/>
    <col min="7177" max="7177" width="3" style="5" bestFit="1" customWidth="1"/>
    <col min="7178" max="7192" width="3.6640625" style="5" customWidth="1"/>
    <col min="7193" max="7193" width="4.6640625" style="5" customWidth="1"/>
    <col min="7194" max="7425" width="3.6640625" style="5"/>
    <col min="7426" max="7426" width="3.109375" style="5" bestFit="1" customWidth="1"/>
    <col min="7427" max="7432" width="3.6640625" style="5" customWidth="1"/>
    <col min="7433" max="7433" width="3" style="5" bestFit="1" customWidth="1"/>
    <col min="7434" max="7448" width="3.6640625" style="5" customWidth="1"/>
    <col min="7449" max="7449" width="4.6640625" style="5" customWidth="1"/>
    <col min="7450" max="7681" width="3.6640625" style="5"/>
    <col min="7682" max="7682" width="3.109375" style="5" bestFit="1" customWidth="1"/>
    <col min="7683" max="7688" width="3.6640625" style="5" customWidth="1"/>
    <col min="7689" max="7689" width="3" style="5" bestFit="1" customWidth="1"/>
    <col min="7690" max="7704" width="3.6640625" style="5" customWidth="1"/>
    <col min="7705" max="7705" width="4.6640625" style="5" customWidth="1"/>
    <col min="7706" max="7937" width="3.6640625" style="5"/>
    <col min="7938" max="7938" width="3.109375" style="5" bestFit="1" customWidth="1"/>
    <col min="7939" max="7944" width="3.6640625" style="5" customWidth="1"/>
    <col min="7945" max="7945" width="3" style="5" bestFit="1" customWidth="1"/>
    <col min="7946" max="7960" width="3.6640625" style="5" customWidth="1"/>
    <col min="7961" max="7961" width="4.6640625" style="5" customWidth="1"/>
    <col min="7962" max="8193" width="3.6640625" style="5"/>
    <col min="8194" max="8194" width="3.109375" style="5" bestFit="1" customWidth="1"/>
    <col min="8195" max="8200" width="3.6640625" style="5" customWidth="1"/>
    <col min="8201" max="8201" width="3" style="5" bestFit="1" customWidth="1"/>
    <col min="8202" max="8216" width="3.6640625" style="5" customWidth="1"/>
    <col min="8217" max="8217" width="4.6640625" style="5" customWidth="1"/>
    <col min="8218" max="8449" width="3.6640625" style="5"/>
    <col min="8450" max="8450" width="3.109375" style="5" bestFit="1" customWidth="1"/>
    <col min="8451" max="8456" width="3.6640625" style="5" customWidth="1"/>
    <col min="8457" max="8457" width="3" style="5" bestFit="1" customWidth="1"/>
    <col min="8458" max="8472" width="3.6640625" style="5" customWidth="1"/>
    <col min="8473" max="8473" width="4.6640625" style="5" customWidth="1"/>
    <col min="8474" max="8705" width="3.6640625" style="5"/>
    <col min="8706" max="8706" width="3.109375" style="5" bestFit="1" customWidth="1"/>
    <col min="8707" max="8712" width="3.6640625" style="5" customWidth="1"/>
    <col min="8713" max="8713" width="3" style="5" bestFit="1" customWidth="1"/>
    <col min="8714" max="8728" width="3.6640625" style="5" customWidth="1"/>
    <col min="8729" max="8729" width="4.6640625" style="5" customWidth="1"/>
    <col min="8730" max="8961" width="3.6640625" style="5"/>
    <col min="8962" max="8962" width="3.109375" style="5" bestFit="1" customWidth="1"/>
    <col min="8963" max="8968" width="3.6640625" style="5" customWidth="1"/>
    <col min="8969" max="8969" width="3" style="5" bestFit="1" customWidth="1"/>
    <col min="8970" max="8984" width="3.6640625" style="5" customWidth="1"/>
    <col min="8985" max="8985" width="4.6640625" style="5" customWidth="1"/>
    <col min="8986" max="9217" width="3.6640625" style="5"/>
    <col min="9218" max="9218" width="3.109375" style="5" bestFit="1" customWidth="1"/>
    <col min="9219" max="9224" width="3.6640625" style="5" customWidth="1"/>
    <col min="9225" max="9225" width="3" style="5" bestFit="1" customWidth="1"/>
    <col min="9226" max="9240" width="3.6640625" style="5" customWidth="1"/>
    <col min="9241" max="9241" width="4.6640625" style="5" customWidth="1"/>
    <col min="9242" max="9473" width="3.6640625" style="5"/>
    <col min="9474" max="9474" width="3.109375" style="5" bestFit="1" customWidth="1"/>
    <col min="9475" max="9480" width="3.6640625" style="5" customWidth="1"/>
    <col min="9481" max="9481" width="3" style="5" bestFit="1" customWidth="1"/>
    <col min="9482" max="9496" width="3.6640625" style="5" customWidth="1"/>
    <col min="9497" max="9497" width="4.6640625" style="5" customWidth="1"/>
    <col min="9498" max="9729" width="3.6640625" style="5"/>
    <col min="9730" max="9730" width="3.109375" style="5" bestFit="1" customWidth="1"/>
    <col min="9731" max="9736" width="3.6640625" style="5" customWidth="1"/>
    <col min="9737" max="9737" width="3" style="5" bestFit="1" customWidth="1"/>
    <col min="9738" max="9752" width="3.6640625" style="5" customWidth="1"/>
    <col min="9753" max="9753" width="4.6640625" style="5" customWidth="1"/>
    <col min="9754" max="9985" width="3.6640625" style="5"/>
    <col min="9986" max="9986" width="3.109375" style="5" bestFit="1" customWidth="1"/>
    <col min="9987" max="9992" width="3.6640625" style="5" customWidth="1"/>
    <col min="9993" max="9993" width="3" style="5" bestFit="1" customWidth="1"/>
    <col min="9994" max="10008" width="3.6640625" style="5" customWidth="1"/>
    <col min="10009" max="10009" width="4.6640625" style="5" customWidth="1"/>
    <col min="10010" max="10241" width="3.6640625" style="5"/>
    <col min="10242" max="10242" width="3.109375" style="5" bestFit="1" customWidth="1"/>
    <col min="10243" max="10248" width="3.6640625" style="5" customWidth="1"/>
    <col min="10249" max="10249" width="3" style="5" bestFit="1" customWidth="1"/>
    <col min="10250" max="10264" width="3.6640625" style="5" customWidth="1"/>
    <col min="10265" max="10265" width="4.6640625" style="5" customWidth="1"/>
    <col min="10266" max="10497" width="3.6640625" style="5"/>
    <col min="10498" max="10498" width="3.109375" style="5" bestFit="1" customWidth="1"/>
    <col min="10499" max="10504" width="3.6640625" style="5" customWidth="1"/>
    <col min="10505" max="10505" width="3" style="5" bestFit="1" customWidth="1"/>
    <col min="10506" max="10520" width="3.6640625" style="5" customWidth="1"/>
    <col min="10521" max="10521" width="4.6640625" style="5" customWidth="1"/>
    <col min="10522" max="10753" width="3.6640625" style="5"/>
    <col min="10754" max="10754" width="3.109375" style="5" bestFit="1" customWidth="1"/>
    <col min="10755" max="10760" width="3.6640625" style="5" customWidth="1"/>
    <col min="10761" max="10761" width="3" style="5" bestFit="1" customWidth="1"/>
    <col min="10762" max="10776" width="3.6640625" style="5" customWidth="1"/>
    <col min="10777" max="10777" width="4.6640625" style="5" customWidth="1"/>
    <col min="10778" max="11009" width="3.6640625" style="5"/>
    <col min="11010" max="11010" width="3.109375" style="5" bestFit="1" customWidth="1"/>
    <col min="11011" max="11016" width="3.6640625" style="5" customWidth="1"/>
    <col min="11017" max="11017" width="3" style="5" bestFit="1" customWidth="1"/>
    <col min="11018" max="11032" width="3.6640625" style="5" customWidth="1"/>
    <col min="11033" max="11033" width="4.6640625" style="5" customWidth="1"/>
    <col min="11034" max="11265" width="3.6640625" style="5"/>
    <col min="11266" max="11266" width="3.109375" style="5" bestFit="1" customWidth="1"/>
    <col min="11267" max="11272" width="3.6640625" style="5" customWidth="1"/>
    <col min="11273" max="11273" width="3" style="5" bestFit="1" customWidth="1"/>
    <col min="11274" max="11288" width="3.6640625" style="5" customWidth="1"/>
    <col min="11289" max="11289" width="4.6640625" style="5" customWidth="1"/>
    <col min="11290" max="11521" width="3.6640625" style="5"/>
    <col min="11522" max="11522" width="3.109375" style="5" bestFit="1" customWidth="1"/>
    <col min="11523" max="11528" width="3.6640625" style="5" customWidth="1"/>
    <col min="11529" max="11529" width="3" style="5" bestFit="1" customWidth="1"/>
    <col min="11530" max="11544" width="3.6640625" style="5" customWidth="1"/>
    <col min="11545" max="11545" width="4.6640625" style="5" customWidth="1"/>
    <col min="11546" max="11777" width="3.6640625" style="5"/>
    <col min="11778" max="11778" width="3.109375" style="5" bestFit="1" customWidth="1"/>
    <col min="11779" max="11784" width="3.6640625" style="5" customWidth="1"/>
    <col min="11785" max="11785" width="3" style="5" bestFit="1" customWidth="1"/>
    <col min="11786" max="11800" width="3.6640625" style="5" customWidth="1"/>
    <col min="11801" max="11801" width="4.6640625" style="5" customWidth="1"/>
    <col min="11802" max="12033" width="3.6640625" style="5"/>
    <col min="12034" max="12034" width="3.109375" style="5" bestFit="1" customWidth="1"/>
    <col min="12035" max="12040" width="3.6640625" style="5" customWidth="1"/>
    <col min="12041" max="12041" width="3" style="5" bestFit="1" customWidth="1"/>
    <col min="12042" max="12056" width="3.6640625" style="5" customWidth="1"/>
    <col min="12057" max="12057" width="4.6640625" style="5" customWidth="1"/>
    <col min="12058" max="12289" width="3.6640625" style="5"/>
    <col min="12290" max="12290" width="3.109375" style="5" bestFit="1" customWidth="1"/>
    <col min="12291" max="12296" width="3.6640625" style="5" customWidth="1"/>
    <col min="12297" max="12297" width="3" style="5" bestFit="1" customWidth="1"/>
    <col min="12298" max="12312" width="3.6640625" style="5" customWidth="1"/>
    <col min="12313" max="12313" width="4.6640625" style="5" customWidth="1"/>
    <col min="12314" max="12545" width="3.6640625" style="5"/>
    <col min="12546" max="12546" width="3.109375" style="5" bestFit="1" customWidth="1"/>
    <col min="12547" max="12552" width="3.6640625" style="5" customWidth="1"/>
    <col min="12553" max="12553" width="3" style="5" bestFit="1" customWidth="1"/>
    <col min="12554" max="12568" width="3.6640625" style="5" customWidth="1"/>
    <col min="12569" max="12569" width="4.6640625" style="5" customWidth="1"/>
    <col min="12570" max="12801" width="3.6640625" style="5"/>
    <col min="12802" max="12802" width="3.109375" style="5" bestFit="1" customWidth="1"/>
    <col min="12803" max="12808" width="3.6640625" style="5" customWidth="1"/>
    <col min="12809" max="12809" width="3" style="5" bestFit="1" customWidth="1"/>
    <col min="12810" max="12824" width="3.6640625" style="5" customWidth="1"/>
    <col min="12825" max="12825" width="4.6640625" style="5" customWidth="1"/>
    <col min="12826" max="13057" width="3.6640625" style="5"/>
    <col min="13058" max="13058" width="3.109375" style="5" bestFit="1" customWidth="1"/>
    <col min="13059" max="13064" width="3.6640625" style="5" customWidth="1"/>
    <col min="13065" max="13065" width="3" style="5" bestFit="1" customWidth="1"/>
    <col min="13066" max="13080" width="3.6640625" style="5" customWidth="1"/>
    <col min="13081" max="13081" width="4.6640625" style="5" customWidth="1"/>
    <col min="13082" max="13313" width="3.6640625" style="5"/>
    <col min="13314" max="13314" width="3.109375" style="5" bestFit="1" customWidth="1"/>
    <col min="13315" max="13320" width="3.6640625" style="5" customWidth="1"/>
    <col min="13321" max="13321" width="3" style="5" bestFit="1" customWidth="1"/>
    <col min="13322" max="13336" width="3.6640625" style="5" customWidth="1"/>
    <col min="13337" max="13337" width="4.6640625" style="5" customWidth="1"/>
    <col min="13338" max="13569" width="3.6640625" style="5"/>
    <col min="13570" max="13570" width="3.109375" style="5" bestFit="1" customWidth="1"/>
    <col min="13571" max="13576" width="3.6640625" style="5" customWidth="1"/>
    <col min="13577" max="13577" width="3" style="5" bestFit="1" customWidth="1"/>
    <col min="13578" max="13592" width="3.6640625" style="5" customWidth="1"/>
    <col min="13593" max="13593" width="4.6640625" style="5" customWidth="1"/>
    <col min="13594" max="13825" width="3.6640625" style="5"/>
    <col min="13826" max="13826" width="3.109375" style="5" bestFit="1" customWidth="1"/>
    <col min="13827" max="13832" width="3.6640625" style="5" customWidth="1"/>
    <col min="13833" max="13833" width="3" style="5" bestFit="1" customWidth="1"/>
    <col min="13834" max="13848" width="3.6640625" style="5" customWidth="1"/>
    <col min="13849" max="13849" width="4.6640625" style="5" customWidth="1"/>
    <col min="13850" max="14081" width="3.6640625" style="5"/>
    <col min="14082" max="14082" width="3.109375" style="5" bestFit="1" customWidth="1"/>
    <col min="14083" max="14088" width="3.6640625" style="5" customWidth="1"/>
    <col min="14089" max="14089" width="3" style="5" bestFit="1" customWidth="1"/>
    <col min="14090" max="14104" width="3.6640625" style="5" customWidth="1"/>
    <col min="14105" max="14105" width="4.6640625" style="5" customWidth="1"/>
    <col min="14106" max="14337" width="3.6640625" style="5"/>
    <col min="14338" max="14338" width="3.109375" style="5" bestFit="1" customWidth="1"/>
    <col min="14339" max="14344" width="3.6640625" style="5" customWidth="1"/>
    <col min="14345" max="14345" width="3" style="5" bestFit="1" customWidth="1"/>
    <col min="14346" max="14360" width="3.6640625" style="5" customWidth="1"/>
    <col min="14361" max="14361" width="4.6640625" style="5" customWidth="1"/>
    <col min="14362" max="14593" width="3.6640625" style="5"/>
    <col min="14594" max="14594" width="3.109375" style="5" bestFit="1" customWidth="1"/>
    <col min="14595" max="14600" width="3.6640625" style="5" customWidth="1"/>
    <col min="14601" max="14601" width="3" style="5" bestFit="1" customWidth="1"/>
    <col min="14602" max="14616" width="3.6640625" style="5" customWidth="1"/>
    <col min="14617" max="14617" width="4.6640625" style="5" customWidth="1"/>
    <col min="14618" max="14849" width="3.6640625" style="5"/>
    <col min="14850" max="14850" width="3.109375" style="5" bestFit="1" customWidth="1"/>
    <col min="14851" max="14856" width="3.6640625" style="5" customWidth="1"/>
    <col min="14857" max="14857" width="3" style="5" bestFit="1" customWidth="1"/>
    <col min="14858" max="14872" width="3.6640625" style="5" customWidth="1"/>
    <col min="14873" max="14873" width="4.6640625" style="5" customWidth="1"/>
    <col min="14874" max="15105" width="3.6640625" style="5"/>
    <col min="15106" max="15106" width="3.109375" style="5" bestFit="1" customWidth="1"/>
    <col min="15107" max="15112" width="3.6640625" style="5" customWidth="1"/>
    <col min="15113" max="15113" width="3" style="5" bestFit="1" customWidth="1"/>
    <col min="15114" max="15128" width="3.6640625" style="5" customWidth="1"/>
    <col min="15129" max="15129" width="4.6640625" style="5" customWidth="1"/>
    <col min="15130" max="15361" width="3.6640625" style="5"/>
    <col min="15362" max="15362" width="3.109375" style="5" bestFit="1" customWidth="1"/>
    <col min="15363" max="15368" width="3.6640625" style="5" customWidth="1"/>
    <col min="15369" max="15369" width="3" style="5" bestFit="1" customWidth="1"/>
    <col min="15370" max="15384" width="3.6640625" style="5" customWidth="1"/>
    <col min="15385" max="15385" width="4.6640625" style="5" customWidth="1"/>
    <col min="15386" max="15617" width="3.6640625" style="5"/>
    <col min="15618" max="15618" width="3.109375" style="5" bestFit="1" customWidth="1"/>
    <col min="15619" max="15624" width="3.6640625" style="5" customWidth="1"/>
    <col min="15625" max="15625" width="3" style="5" bestFit="1" customWidth="1"/>
    <col min="15626" max="15640" width="3.6640625" style="5" customWidth="1"/>
    <col min="15641" max="15641" width="4.6640625" style="5" customWidth="1"/>
    <col min="15642" max="15873" width="3.6640625" style="5"/>
    <col min="15874" max="15874" width="3.109375" style="5" bestFit="1" customWidth="1"/>
    <col min="15875" max="15880" width="3.6640625" style="5" customWidth="1"/>
    <col min="15881" max="15881" width="3" style="5" bestFit="1" customWidth="1"/>
    <col min="15882" max="15896" width="3.6640625" style="5" customWidth="1"/>
    <col min="15897" max="15897" width="4.6640625" style="5" customWidth="1"/>
    <col min="15898" max="16129" width="3.6640625" style="5"/>
    <col min="16130" max="16130" width="3.109375" style="5" bestFit="1" customWidth="1"/>
    <col min="16131" max="16136" width="3.6640625" style="5" customWidth="1"/>
    <col min="16137" max="16137" width="3" style="5" bestFit="1" customWidth="1"/>
    <col min="16138" max="16152" width="3.6640625" style="5" customWidth="1"/>
    <col min="16153" max="16153" width="4.6640625" style="5" customWidth="1"/>
    <col min="16154" max="16384" width="3.6640625" style="5"/>
  </cols>
  <sheetData>
    <row r="1" spans="1:30" ht="20.100000000000001" customHeight="1">
      <c r="A1" s="2" t="s">
        <v>173</v>
      </c>
      <c r="B1" s="2"/>
      <c r="C1" s="2"/>
      <c r="D1" s="144" t="s">
        <v>174</v>
      </c>
      <c r="E1" s="144"/>
      <c r="F1" s="144"/>
      <c r="G1" s="144"/>
      <c r="H1" s="144" t="str">
        <f>IF(治験経費6_経費算出基準!G1="","",治験経費6_経費算出基準!G1)</f>
        <v/>
      </c>
      <c r="I1" s="144"/>
      <c r="J1" s="144"/>
      <c r="K1" s="144"/>
      <c r="L1" s="144"/>
      <c r="M1" s="144"/>
      <c r="N1" s="144"/>
      <c r="O1" s="144" t="s">
        <v>96</v>
      </c>
      <c r="P1" s="144"/>
      <c r="Q1" s="144"/>
      <c r="R1" s="144"/>
      <c r="S1" s="144"/>
      <c r="T1" s="144"/>
      <c r="U1" s="144" t="str">
        <f>IF(治験経費6_経費算出基準!S1="","",治験経費6_経費算出基準!S1)</f>
        <v/>
      </c>
      <c r="V1" s="144"/>
      <c r="W1" s="144"/>
      <c r="X1" s="144"/>
      <c r="Y1" s="144"/>
      <c r="Z1" s="144"/>
      <c r="AA1" s="144"/>
      <c r="AD1" s="7"/>
    </row>
    <row r="2" spans="1:30" ht="20.100000000000001" customHeight="1">
      <c r="A2" s="126" t="s">
        <v>6</v>
      </c>
      <c r="B2" s="126"/>
      <c r="C2" s="126"/>
      <c r="D2" s="126"/>
      <c r="E2" s="126"/>
      <c r="F2" s="126"/>
      <c r="G2" s="126"/>
      <c r="H2" s="144" t="str">
        <f>IF(治験経費6_経費算出基準!G2="","",治験経費6_経費算出基準!G2)</f>
        <v>I：医師主導治験</v>
      </c>
      <c r="I2" s="144"/>
      <c r="J2" s="144"/>
      <c r="K2" s="144"/>
      <c r="L2" s="144"/>
      <c r="M2" s="144"/>
      <c r="N2" s="205"/>
      <c r="O2" s="144" t="s">
        <v>8</v>
      </c>
      <c r="P2" s="144"/>
      <c r="Q2" s="144"/>
      <c r="R2" s="144"/>
      <c r="S2" s="144"/>
      <c r="T2" s="144"/>
      <c r="U2" s="206" t="str">
        <f>IF(治験経費6_経費算出基準!S2="","",治験経費6_経費算出基準!S2)</f>
        <v>20xx/xx/xx</v>
      </c>
      <c r="V2" s="206"/>
      <c r="W2" s="206"/>
      <c r="X2" s="206"/>
      <c r="Y2" s="206"/>
      <c r="Z2" s="206"/>
      <c r="AA2" s="206"/>
      <c r="AD2" s="7"/>
    </row>
    <row r="3" spans="1:30" customFormat="1" ht="7.35" customHeight="1">
      <c r="A3" s="8"/>
      <c r="F3" s="9"/>
      <c r="G3" s="9"/>
    </row>
    <row r="4" spans="1:30" s="3" customFormat="1" ht="26.25" customHeight="1">
      <c r="A4" s="207" t="s">
        <v>175</v>
      </c>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row>
    <row r="5" spans="1:30" s="3" customFormat="1" ht="7.95" customHeight="1">
      <c r="A5" s="4"/>
      <c r="B5" s="4"/>
      <c r="C5" s="4"/>
      <c r="D5" s="4"/>
      <c r="E5" s="4"/>
      <c r="F5" s="4"/>
      <c r="G5" s="4"/>
      <c r="H5" s="4"/>
      <c r="I5" s="4"/>
      <c r="J5" s="4"/>
      <c r="K5" s="4"/>
      <c r="L5" s="4"/>
      <c r="M5" s="4"/>
      <c r="N5" s="4"/>
      <c r="O5" s="4"/>
      <c r="P5" s="4"/>
      <c r="Q5" s="4"/>
      <c r="R5" s="4"/>
      <c r="S5" s="4"/>
      <c r="T5" s="4"/>
      <c r="U5" s="4"/>
      <c r="V5" s="4"/>
      <c r="W5" s="4"/>
      <c r="X5" s="4"/>
      <c r="Y5" s="4"/>
      <c r="Z5" s="4"/>
      <c r="AA5" s="4"/>
    </row>
    <row r="6" spans="1:30" ht="25.5" customHeight="1">
      <c r="A6" s="209" t="s">
        <v>100</v>
      </c>
      <c r="B6" s="210"/>
      <c r="C6" s="210"/>
      <c r="D6" s="210"/>
      <c r="E6" s="210"/>
      <c r="F6" s="210"/>
      <c r="G6" s="211"/>
      <c r="H6" s="152" t="str">
        <f>IF(治験経費6_経費算出基準!G6="","",治験経費6_経費算出基準!G6)</f>
        <v/>
      </c>
      <c r="I6" s="174"/>
      <c r="J6" s="174"/>
      <c r="K6" s="174"/>
      <c r="L6" s="174"/>
      <c r="M6" s="174"/>
      <c r="N6" s="175"/>
      <c r="O6" s="191" t="s">
        <v>101</v>
      </c>
      <c r="P6" s="192"/>
      <c r="Q6" s="192"/>
      <c r="R6" s="192"/>
      <c r="S6" s="192"/>
      <c r="T6" s="193"/>
      <c r="U6" s="191" t="str">
        <f>IF(治験経費6_経費算出基準!S6="","",治験経費6_経費算出基準!S6)</f>
        <v/>
      </c>
      <c r="V6" s="192"/>
      <c r="W6" s="192"/>
      <c r="X6" s="192"/>
      <c r="Y6" s="192"/>
      <c r="Z6" s="192"/>
      <c r="AA6" s="193"/>
    </row>
    <row r="7" spans="1:30" ht="34.5" customHeight="1">
      <c r="A7" s="152" t="s">
        <v>176</v>
      </c>
      <c r="B7" s="174"/>
      <c r="C7" s="174"/>
      <c r="D7" s="174"/>
      <c r="E7" s="174"/>
      <c r="F7" s="174"/>
      <c r="G7" s="175"/>
      <c r="H7" s="176" t="str">
        <f>IF(治験経費6_経費算出基準!G7="","",治験経費6_経費算出基準!G7)</f>
        <v/>
      </c>
      <c r="I7" s="177"/>
      <c r="J7" s="177"/>
      <c r="K7" s="177"/>
      <c r="L7" s="177"/>
      <c r="M7" s="177"/>
      <c r="N7" s="177"/>
      <c r="O7" s="177"/>
      <c r="P7" s="177"/>
      <c r="Q7" s="177"/>
      <c r="R7" s="177"/>
      <c r="S7" s="177"/>
      <c r="T7" s="177"/>
      <c r="U7" s="177"/>
      <c r="V7" s="177"/>
      <c r="W7" s="177"/>
      <c r="X7" s="177"/>
      <c r="Y7" s="177"/>
      <c r="Z7" s="177"/>
      <c r="AA7" s="178"/>
    </row>
    <row r="8" spans="1:30" ht="25.5" customHeight="1">
      <c r="A8" s="152" t="s">
        <v>103</v>
      </c>
      <c r="B8" s="174"/>
      <c r="C8" s="174"/>
      <c r="D8" s="174"/>
      <c r="E8" s="174"/>
      <c r="F8" s="174"/>
      <c r="G8" s="175"/>
      <c r="H8" s="152" t="str">
        <f>IF(治験経費6_経費算出基準!G8="","",治験経費6_経費算出基準!G8)</f>
        <v/>
      </c>
      <c r="I8" s="174"/>
      <c r="J8" s="174"/>
      <c r="K8" s="174"/>
      <c r="L8" s="174"/>
      <c r="M8" s="174"/>
      <c r="N8" s="175"/>
      <c r="O8" s="191" t="s">
        <v>177</v>
      </c>
      <c r="P8" s="192"/>
      <c r="Q8" s="192"/>
      <c r="R8" s="192"/>
      <c r="S8" s="192"/>
      <c r="T8" s="193"/>
      <c r="U8" s="191" t="str">
        <f>IF(治験経費6_経費算出基準!S8="","",治験経費6_経費算出基準!S8)</f>
        <v/>
      </c>
      <c r="V8" s="192"/>
      <c r="W8" s="192"/>
      <c r="X8" s="192"/>
      <c r="Y8" s="192"/>
      <c r="Z8" s="192"/>
      <c r="AA8" s="193"/>
    </row>
    <row r="9" spans="1:30" s="3" customFormat="1" ht="19.350000000000001" customHeight="1">
      <c r="A9" s="208" t="s">
        <v>178</v>
      </c>
      <c r="B9" s="208"/>
      <c r="C9" s="208"/>
      <c r="D9" s="208"/>
      <c r="E9" s="208"/>
      <c r="F9" s="208"/>
      <c r="G9" s="208"/>
      <c r="H9" s="208"/>
      <c r="I9" s="208"/>
      <c r="J9" s="208"/>
      <c r="K9" s="208"/>
      <c r="L9" s="208"/>
      <c r="M9" s="208"/>
      <c r="N9" s="208"/>
      <c r="O9" s="208"/>
      <c r="P9" s="208"/>
      <c r="Q9" s="208"/>
      <c r="R9" s="208"/>
      <c r="S9" s="208"/>
      <c r="T9" s="208"/>
      <c r="U9" s="208"/>
      <c r="V9" s="208"/>
      <c r="W9" s="208"/>
      <c r="X9" s="208"/>
      <c r="Y9" s="208"/>
      <c r="Z9" s="208"/>
      <c r="AA9" s="208"/>
    </row>
    <row r="10" spans="1:30"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30" ht="19.5" customHeight="1">
      <c r="A11" s="179" t="s">
        <v>179</v>
      </c>
      <c r="B11" s="180"/>
      <c r="C11" s="180"/>
      <c r="D11" s="180"/>
      <c r="E11" s="180"/>
      <c r="F11" s="180"/>
      <c r="G11" s="181"/>
      <c r="H11" s="188" t="s">
        <v>180</v>
      </c>
      <c r="I11" s="191" t="s">
        <v>181</v>
      </c>
      <c r="J11" s="192"/>
      <c r="K11" s="192"/>
      <c r="L11" s="192"/>
      <c r="M11" s="192"/>
      <c r="N11" s="192"/>
      <c r="O11" s="192"/>
      <c r="P11" s="192"/>
      <c r="Q11" s="192"/>
      <c r="R11" s="192"/>
      <c r="S11" s="192"/>
      <c r="T11" s="192"/>
      <c r="U11" s="192"/>
      <c r="V11" s="192"/>
      <c r="W11" s="192"/>
      <c r="X11" s="192"/>
      <c r="Y11" s="192"/>
      <c r="Z11" s="192"/>
      <c r="AA11" s="193"/>
    </row>
    <row r="12" spans="1:30" ht="20.100000000000001" customHeight="1">
      <c r="A12" s="182"/>
      <c r="B12" s="183"/>
      <c r="C12" s="183"/>
      <c r="D12" s="183"/>
      <c r="E12" s="183"/>
      <c r="F12" s="183"/>
      <c r="G12" s="184"/>
      <c r="H12" s="188"/>
      <c r="I12" s="213" t="s">
        <v>182</v>
      </c>
      <c r="J12" s="214"/>
      <c r="K12" s="214"/>
      <c r="L12" s="214"/>
      <c r="M12" s="214"/>
      <c r="N12" s="215"/>
      <c r="O12" s="213" t="s">
        <v>183</v>
      </c>
      <c r="P12" s="214"/>
      <c r="Q12" s="214"/>
      <c r="R12" s="214"/>
      <c r="S12" s="214"/>
      <c r="T12" s="215"/>
      <c r="U12" s="213" t="s">
        <v>184</v>
      </c>
      <c r="V12" s="214"/>
      <c r="W12" s="214"/>
      <c r="X12" s="214"/>
      <c r="Y12" s="214"/>
      <c r="Z12" s="215"/>
      <c r="AA12" s="189" t="s">
        <v>185</v>
      </c>
    </row>
    <row r="13" spans="1:30" ht="20.100000000000001" customHeight="1">
      <c r="A13" s="185"/>
      <c r="B13" s="186"/>
      <c r="C13" s="186"/>
      <c r="D13" s="186"/>
      <c r="E13" s="186"/>
      <c r="F13" s="186"/>
      <c r="G13" s="187"/>
      <c r="H13" s="188"/>
      <c r="I13" s="12"/>
      <c r="J13" s="212" t="s">
        <v>186</v>
      </c>
      <c r="K13" s="212"/>
      <c r="L13" s="212"/>
      <c r="M13" s="13">
        <v>1</v>
      </c>
      <c r="N13" s="14" t="s">
        <v>187</v>
      </c>
      <c r="O13" s="15"/>
      <c r="P13" s="212" t="s">
        <v>186</v>
      </c>
      <c r="Q13" s="212"/>
      <c r="R13" s="212"/>
      <c r="S13" s="13">
        <v>3</v>
      </c>
      <c r="T13" s="14" t="s">
        <v>187</v>
      </c>
      <c r="U13" s="15"/>
      <c r="V13" s="212" t="s">
        <v>186</v>
      </c>
      <c r="W13" s="212"/>
      <c r="X13" s="212"/>
      <c r="Y13" s="13">
        <v>5</v>
      </c>
      <c r="Z13" s="14" t="s">
        <v>187</v>
      </c>
      <c r="AA13" s="190"/>
    </row>
    <row r="14" spans="1:30" ht="20.100000000000001" customHeight="1">
      <c r="A14" s="16" t="s">
        <v>188</v>
      </c>
      <c r="B14" s="126" t="s">
        <v>189</v>
      </c>
      <c r="C14" s="126"/>
      <c r="D14" s="126"/>
      <c r="E14" s="126"/>
      <c r="F14" s="126"/>
      <c r="G14" s="126"/>
      <c r="H14" s="17">
        <v>1</v>
      </c>
      <c r="I14" s="38"/>
      <c r="J14" s="167" t="s">
        <v>190</v>
      </c>
      <c r="K14" s="167"/>
      <c r="L14" s="167"/>
      <c r="M14" s="167"/>
      <c r="N14" s="167"/>
      <c r="O14" s="38"/>
      <c r="P14" s="167" t="s">
        <v>191</v>
      </c>
      <c r="Q14" s="167"/>
      <c r="R14" s="167"/>
      <c r="S14" s="167"/>
      <c r="T14" s="167"/>
      <c r="U14" s="38"/>
      <c r="V14" s="168" t="s">
        <v>192</v>
      </c>
      <c r="W14" s="169"/>
      <c r="X14" s="169"/>
      <c r="Y14" s="169"/>
      <c r="Z14" s="170"/>
      <c r="AA14" s="18" t="str">
        <f t="shared" ref="AA14:AA20" si="0">IF(AND(I14="",O14="",U14=""),"─",IF(AND(U14="",O14=""),H14,IF(U14="",H14*3,H14*5)))</f>
        <v>─</v>
      </c>
    </row>
    <row r="15" spans="1:30" ht="20.100000000000001" customHeight="1">
      <c r="A15" s="16" t="s">
        <v>193</v>
      </c>
      <c r="B15" s="126" t="s">
        <v>194</v>
      </c>
      <c r="C15" s="126"/>
      <c r="D15" s="126"/>
      <c r="E15" s="126"/>
      <c r="F15" s="126"/>
      <c r="G15" s="126"/>
      <c r="H15" s="17">
        <v>1</v>
      </c>
      <c r="I15" s="38"/>
      <c r="J15" s="167" t="s">
        <v>195</v>
      </c>
      <c r="K15" s="167"/>
      <c r="L15" s="167"/>
      <c r="M15" s="167"/>
      <c r="N15" s="167"/>
      <c r="O15" s="38"/>
      <c r="P15" s="167" t="s">
        <v>196</v>
      </c>
      <c r="Q15" s="167"/>
      <c r="R15" s="167"/>
      <c r="S15" s="167"/>
      <c r="T15" s="167"/>
      <c r="U15" s="19"/>
      <c r="V15" s="171" t="s">
        <v>197</v>
      </c>
      <c r="W15" s="172"/>
      <c r="X15" s="172"/>
      <c r="Y15" s="172"/>
      <c r="Z15" s="173"/>
      <c r="AA15" s="18" t="str">
        <f t="shared" si="0"/>
        <v>─</v>
      </c>
    </row>
    <row r="16" spans="1:30" ht="30" customHeight="1">
      <c r="A16" s="16" t="s">
        <v>198</v>
      </c>
      <c r="B16" s="126" t="s">
        <v>199</v>
      </c>
      <c r="C16" s="126"/>
      <c r="D16" s="126"/>
      <c r="E16" s="126"/>
      <c r="F16" s="126"/>
      <c r="G16" s="126"/>
      <c r="H16" s="17">
        <v>1</v>
      </c>
      <c r="I16" s="38"/>
      <c r="J16" s="166" t="s">
        <v>200</v>
      </c>
      <c r="K16" s="166"/>
      <c r="L16" s="166"/>
      <c r="M16" s="166"/>
      <c r="N16" s="166"/>
      <c r="O16" s="38"/>
      <c r="P16" s="166" t="s">
        <v>201</v>
      </c>
      <c r="Q16" s="166"/>
      <c r="R16" s="166"/>
      <c r="S16" s="166"/>
      <c r="T16" s="166"/>
      <c r="U16" s="38"/>
      <c r="V16" s="168" t="s">
        <v>202</v>
      </c>
      <c r="W16" s="169"/>
      <c r="X16" s="169"/>
      <c r="Y16" s="169"/>
      <c r="Z16" s="170"/>
      <c r="AA16" s="18" t="str">
        <f t="shared" si="0"/>
        <v>─</v>
      </c>
    </row>
    <row r="17" spans="1:27" ht="20.100000000000001" customHeight="1">
      <c r="A17" s="16" t="s">
        <v>203</v>
      </c>
      <c r="B17" s="126" t="s">
        <v>204</v>
      </c>
      <c r="C17" s="126"/>
      <c r="D17" s="126"/>
      <c r="E17" s="126"/>
      <c r="F17" s="126"/>
      <c r="G17" s="126"/>
      <c r="H17" s="17">
        <v>2</v>
      </c>
      <c r="I17" s="38"/>
      <c r="J17" s="167" t="s">
        <v>205</v>
      </c>
      <c r="K17" s="167"/>
      <c r="L17" s="167"/>
      <c r="M17" s="167"/>
      <c r="N17" s="167"/>
      <c r="O17" s="38"/>
      <c r="P17" s="167" t="s">
        <v>206</v>
      </c>
      <c r="Q17" s="167"/>
      <c r="R17" s="167"/>
      <c r="S17" s="167"/>
      <c r="T17" s="167"/>
      <c r="U17" s="38"/>
      <c r="V17" s="168" t="s">
        <v>207</v>
      </c>
      <c r="W17" s="169"/>
      <c r="X17" s="169"/>
      <c r="Y17" s="169"/>
      <c r="Z17" s="170"/>
      <c r="AA17" s="18" t="str">
        <f t="shared" si="0"/>
        <v>─</v>
      </c>
    </row>
    <row r="18" spans="1:27" ht="30" customHeight="1">
      <c r="A18" s="16" t="s">
        <v>208</v>
      </c>
      <c r="B18" s="126" t="s">
        <v>209</v>
      </c>
      <c r="C18" s="126"/>
      <c r="D18" s="126"/>
      <c r="E18" s="126"/>
      <c r="F18" s="126"/>
      <c r="G18" s="126"/>
      <c r="H18" s="17">
        <v>2</v>
      </c>
      <c r="I18" s="19"/>
      <c r="J18" s="194"/>
      <c r="K18" s="194"/>
      <c r="L18" s="194"/>
      <c r="M18" s="194"/>
      <c r="N18" s="194"/>
      <c r="O18" s="38"/>
      <c r="P18" s="167" t="s">
        <v>210</v>
      </c>
      <c r="Q18" s="167"/>
      <c r="R18" s="167"/>
      <c r="S18" s="167"/>
      <c r="T18" s="167"/>
      <c r="U18" s="38"/>
      <c r="V18" s="168" t="s">
        <v>211</v>
      </c>
      <c r="W18" s="169"/>
      <c r="X18" s="169"/>
      <c r="Y18" s="169"/>
      <c r="Z18" s="170"/>
      <c r="AA18" s="18" t="str">
        <f t="shared" si="0"/>
        <v>─</v>
      </c>
    </row>
    <row r="19" spans="1:27" ht="30" customHeight="1">
      <c r="A19" s="16" t="s">
        <v>212</v>
      </c>
      <c r="B19" s="126" t="s">
        <v>213</v>
      </c>
      <c r="C19" s="126"/>
      <c r="D19" s="126"/>
      <c r="E19" s="126"/>
      <c r="F19" s="126"/>
      <c r="G19" s="126"/>
      <c r="H19" s="17">
        <v>3</v>
      </c>
      <c r="I19" s="19"/>
      <c r="J19" s="194"/>
      <c r="K19" s="194"/>
      <c r="L19" s="194"/>
      <c r="M19" s="194"/>
      <c r="N19" s="194"/>
      <c r="O19" s="38"/>
      <c r="P19" s="167" t="s">
        <v>214</v>
      </c>
      <c r="Q19" s="167"/>
      <c r="R19" s="167"/>
      <c r="S19" s="167"/>
      <c r="T19" s="167"/>
      <c r="U19" s="38"/>
      <c r="V19" s="168" t="s">
        <v>215</v>
      </c>
      <c r="W19" s="169"/>
      <c r="X19" s="169"/>
      <c r="Y19" s="169"/>
      <c r="Z19" s="170"/>
      <c r="AA19" s="18" t="str">
        <f t="shared" si="0"/>
        <v>─</v>
      </c>
    </row>
    <row r="20" spans="1:27" ht="20.100000000000001" customHeight="1">
      <c r="A20" s="16" t="s">
        <v>216</v>
      </c>
      <c r="B20" s="126" t="s">
        <v>217</v>
      </c>
      <c r="C20" s="126"/>
      <c r="D20" s="126"/>
      <c r="E20" s="126"/>
      <c r="F20" s="126"/>
      <c r="G20" s="126"/>
      <c r="H20" s="17">
        <v>1</v>
      </c>
      <c r="I20" s="38"/>
      <c r="J20" s="167" t="s">
        <v>218</v>
      </c>
      <c r="K20" s="167"/>
      <c r="L20" s="167"/>
      <c r="M20" s="167"/>
      <c r="N20" s="167"/>
      <c r="O20" s="38"/>
      <c r="P20" s="167" t="s">
        <v>219</v>
      </c>
      <c r="Q20" s="167"/>
      <c r="R20" s="167"/>
      <c r="S20" s="167"/>
      <c r="T20" s="167"/>
      <c r="U20" s="38"/>
      <c r="V20" s="168" t="s">
        <v>220</v>
      </c>
      <c r="W20" s="169"/>
      <c r="X20" s="169"/>
      <c r="Y20" s="169"/>
      <c r="Z20" s="170"/>
      <c r="AA20" s="18" t="str">
        <f t="shared" si="0"/>
        <v>─</v>
      </c>
    </row>
    <row r="21" spans="1:27" ht="30" customHeight="1">
      <c r="A21" s="198" t="s">
        <v>221</v>
      </c>
      <c r="B21" s="179" t="s">
        <v>222</v>
      </c>
      <c r="C21" s="180"/>
      <c r="D21" s="180"/>
      <c r="E21" s="180"/>
      <c r="F21" s="180"/>
      <c r="G21" s="181"/>
      <c r="H21" s="17">
        <v>3</v>
      </c>
      <c r="I21" s="38"/>
      <c r="J21" s="167" t="s">
        <v>223</v>
      </c>
      <c r="K21" s="167"/>
      <c r="L21" s="167"/>
      <c r="M21" s="167"/>
      <c r="N21" s="167"/>
      <c r="O21" s="38"/>
      <c r="P21" s="167" t="s">
        <v>224</v>
      </c>
      <c r="Q21" s="167"/>
      <c r="R21" s="167"/>
      <c r="S21" s="167"/>
      <c r="T21" s="167"/>
      <c r="U21" s="38"/>
      <c r="V21" s="168" t="s">
        <v>225</v>
      </c>
      <c r="W21" s="169"/>
      <c r="X21" s="169"/>
      <c r="Y21" s="169"/>
      <c r="Z21" s="170"/>
      <c r="AA21" s="18" t="str">
        <f>IF(AND(I21="",O21="",U21=""),"─",IF(AND(U21="",O21=""),H21,IF(U21="",H21*3,H21*5)))</f>
        <v>─</v>
      </c>
    </row>
    <row r="22" spans="1:27" ht="30" customHeight="1">
      <c r="A22" s="165"/>
      <c r="B22" s="185"/>
      <c r="C22" s="186"/>
      <c r="D22" s="186"/>
      <c r="E22" s="186"/>
      <c r="F22" s="186"/>
      <c r="G22" s="187"/>
      <c r="H22" s="195" t="s">
        <v>226</v>
      </c>
      <c r="I22" s="196"/>
      <c r="J22" s="196"/>
      <c r="K22" s="196"/>
      <c r="L22" s="196"/>
      <c r="M22" s="196"/>
      <c r="N22" s="197"/>
      <c r="O22" s="39"/>
      <c r="P22" s="199" t="s">
        <v>227</v>
      </c>
      <c r="Q22" s="200"/>
      <c r="R22" s="200"/>
      <c r="S22" s="200"/>
      <c r="T22" s="201"/>
      <c r="U22" s="202" t="s">
        <v>228</v>
      </c>
      <c r="V22" s="203"/>
      <c r="W22" s="203"/>
      <c r="X22" s="203"/>
      <c r="Y22" s="203"/>
      <c r="Z22" s="204"/>
      <c r="AA22" s="18">
        <f>IF(O22="",0,IF(AND(U21="○",O22&lt;54),0,IF(AND(U21="○",O22&gt;=54),3*ROUNDUP((O22-53)/12,0),3*ROUNDUP(O22/12,0))))</f>
        <v>0</v>
      </c>
    </row>
    <row r="23" spans="1:27" ht="44.25" customHeight="1">
      <c r="A23" s="16" t="s">
        <v>229</v>
      </c>
      <c r="B23" s="126" t="s">
        <v>230</v>
      </c>
      <c r="C23" s="126"/>
      <c r="D23" s="126"/>
      <c r="E23" s="126"/>
      <c r="F23" s="126"/>
      <c r="G23" s="126"/>
      <c r="H23" s="17">
        <v>1</v>
      </c>
      <c r="I23" s="38"/>
      <c r="J23" s="167" t="s">
        <v>231</v>
      </c>
      <c r="K23" s="167"/>
      <c r="L23" s="167"/>
      <c r="M23" s="167"/>
      <c r="N23" s="167"/>
      <c r="O23" s="38"/>
      <c r="P23" s="167" t="s">
        <v>232</v>
      </c>
      <c r="Q23" s="167"/>
      <c r="R23" s="167"/>
      <c r="S23" s="167"/>
      <c r="T23" s="167"/>
      <c r="U23" s="38"/>
      <c r="V23" s="168" t="s">
        <v>233</v>
      </c>
      <c r="W23" s="169"/>
      <c r="X23" s="169"/>
      <c r="Y23" s="169"/>
      <c r="Z23" s="170"/>
      <c r="AA23" s="18" t="str">
        <f>IF(AND(I23="",O23="",U23=""),"─",IF(AND(U23="",O23=""),H23,IF(U23="",H23*3,H23*5)))</f>
        <v>─</v>
      </c>
    </row>
    <row r="24" spans="1:27" ht="30" customHeight="1">
      <c r="A24" s="16" t="s">
        <v>234</v>
      </c>
      <c r="B24" s="126" t="s">
        <v>235</v>
      </c>
      <c r="C24" s="126"/>
      <c r="D24" s="126"/>
      <c r="E24" s="126"/>
      <c r="F24" s="126"/>
      <c r="G24" s="126"/>
      <c r="H24" s="17">
        <v>2</v>
      </c>
      <c r="I24" s="38"/>
      <c r="J24" s="167" t="s">
        <v>236</v>
      </c>
      <c r="K24" s="167"/>
      <c r="L24" s="167"/>
      <c r="M24" s="167"/>
      <c r="N24" s="167"/>
      <c r="O24" s="38"/>
      <c r="P24" s="167" t="s">
        <v>237</v>
      </c>
      <c r="Q24" s="167"/>
      <c r="R24" s="167"/>
      <c r="S24" s="167"/>
      <c r="T24" s="167"/>
      <c r="U24" s="38"/>
      <c r="V24" s="168" t="s">
        <v>238</v>
      </c>
      <c r="W24" s="169"/>
      <c r="X24" s="169"/>
      <c r="Y24" s="169"/>
      <c r="Z24" s="170"/>
      <c r="AA24" s="18" t="str">
        <f>IF(AND(I24="",O24="",U24=""),"─",IF(AND(U24="",O24=""),H24,IF(U24="",H24*3,H24*5)))</f>
        <v>─</v>
      </c>
    </row>
    <row r="25" spans="1:27" ht="30" customHeight="1">
      <c r="A25" s="198" t="s">
        <v>239</v>
      </c>
      <c r="B25" s="179" t="s">
        <v>240</v>
      </c>
      <c r="C25" s="180"/>
      <c r="D25" s="180"/>
      <c r="E25" s="180"/>
      <c r="F25" s="180"/>
      <c r="G25" s="181"/>
      <c r="H25" s="17">
        <v>3</v>
      </c>
      <c r="I25" s="38"/>
      <c r="J25" s="167" t="s">
        <v>241</v>
      </c>
      <c r="K25" s="167"/>
      <c r="L25" s="167"/>
      <c r="M25" s="167"/>
      <c r="N25" s="167"/>
      <c r="O25" s="38"/>
      <c r="P25" s="167" t="s">
        <v>242</v>
      </c>
      <c r="Q25" s="167"/>
      <c r="R25" s="167"/>
      <c r="S25" s="167"/>
      <c r="T25" s="167"/>
      <c r="U25" s="38"/>
      <c r="V25" s="168" t="s">
        <v>243</v>
      </c>
      <c r="W25" s="169"/>
      <c r="X25" s="169"/>
      <c r="Y25" s="169"/>
      <c r="Z25" s="170"/>
      <c r="AA25" s="18" t="str">
        <f>IF(AND(I25="",O25="",U25=""),"─",IF(AND(U25="",O25=""),H25,IF(U25="",H25*3,H25*5)))</f>
        <v>─</v>
      </c>
    </row>
    <row r="26" spans="1:27" ht="30" customHeight="1">
      <c r="A26" s="165"/>
      <c r="B26" s="185"/>
      <c r="C26" s="186"/>
      <c r="D26" s="186"/>
      <c r="E26" s="186"/>
      <c r="F26" s="186"/>
      <c r="G26" s="187"/>
      <c r="H26" s="195" t="s">
        <v>244</v>
      </c>
      <c r="I26" s="196"/>
      <c r="J26" s="196"/>
      <c r="K26" s="196"/>
      <c r="L26" s="196"/>
      <c r="M26" s="196"/>
      <c r="N26" s="197"/>
      <c r="O26" s="39"/>
      <c r="P26" s="199" t="s">
        <v>110</v>
      </c>
      <c r="Q26" s="200"/>
      <c r="R26" s="200"/>
      <c r="S26" s="200"/>
      <c r="T26" s="201"/>
      <c r="U26" s="202" t="s">
        <v>228</v>
      </c>
      <c r="V26" s="203"/>
      <c r="W26" s="203"/>
      <c r="X26" s="203"/>
      <c r="Y26" s="203"/>
      <c r="Z26" s="204"/>
      <c r="AA26" s="18">
        <f>IF(O26="",0,IF(AND(U25="○",O26&lt;13),0,IF(AND(U25="○",O26&gt;=13),3*ROUNDUP((O26-12)/3,0),3*ROUNDUP(O26/3,0))))</f>
        <v>0</v>
      </c>
    </row>
    <row r="27" spans="1:27" ht="48.75" customHeight="1">
      <c r="A27" s="16" t="s">
        <v>245</v>
      </c>
      <c r="B27" s="126" t="s">
        <v>246</v>
      </c>
      <c r="C27" s="126"/>
      <c r="D27" s="126"/>
      <c r="E27" s="126"/>
      <c r="F27" s="126"/>
      <c r="G27" s="126"/>
      <c r="H27" s="17">
        <v>2</v>
      </c>
      <c r="I27" s="38"/>
      <c r="J27" s="167" t="s">
        <v>247</v>
      </c>
      <c r="K27" s="167"/>
      <c r="L27" s="167"/>
      <c r="M27" s="167"/>
      <c r="N27" s="167"/>
      <c r="O27" s="38"/>
      <c r="P27" s="167" t="s">
        <v>248</v>
      </c>
      <c r="Q27" s="167"/>
      <c r="R27" s="167"/>
      <c r="S27" s="167"/>
      <c r="T27" s="167"/>
      <c r="U27" s="38"/>
      <c r="V27" s="168" t="s">
        <v>249</v>
      </c>
      <c r="W27" s="169"/>
      <c r="X27" s="169"/>
      <c r="Y27" s="169"/>
      <c r="Z27" s="170"/>
      <c r="AA27" s="18" t="str">
        <f>IF(AND(I27="",O27="",U27=""),"─",IF(AND(U27="",O27=""),H27,IF(U27="",H27*3,H27*5)))</f>
        <v>─</v>
      </c>
    </row>
    <row r="28" spans="1:27" ht="30" customHeight="1">
      <c r="A28" s="16" t="s">
        <v>250</v>
      </c>
      <c r="B28" s="126" t="s">
        <v>251</v>
      </c>
      <c r="C28" s="126"/>
      <c r="D28" s="126"/>
      <c r="E28" s="126"/>
      <c r="F28" s="126"/>
      <c r="G28" s="126"/>
      <c r="H28" s="17">
        <v>3</v>
      </c>
      <c r="I28" s="20"/>
      <c r="J28" s="21"/>
      <c r="K28" s="21"/>
      <c r="L28" s="21"/>
      <c r="M28" s="21"/>
      <c r="N28" s="21"/>
      <c r="O28" s="21"/>
      <c r="P28" s="21"/>
      <c r="Q28" s="21"/>
      <c r="R28" s="22" t="s">
        <v>252</v>
      </c>
      <c r="S28" s="40"/>
      <c r="T28" s="23" t="s">
        <v>253</v>
      </c>
      <c r="U28" s="23"/>
      <c r="V28" s="21"/>
      <c r="W28" s="21"/>
      <c r="X28" s="21"/>
      <c r="Y28" s="21"/>
      <c r="Z28" s="24"/>
      <c r="AA28" s="18" t="str">
        <f t="shared" ref="AA28:AA33" si="1">IF(S28="","─",S28*H28)</f>
        <v>─</v>
      </c>
    </row>
    <row r="29" spans="1:27" ht="30" customHeight="1">
      <c r="A29" s="16" t="s">
        <v>254</v>
      </c>
      <c r="B29" s="126" t="s">
        <v>255</v>
      </c>
      <c r="C29" s="126"/>
      <c r="D29" s="126"/>
      <c r="E29" s="126"/>
      <c r="F29" s="126"/>
      <c r="G29" s="126"/>
      <c r="H29" s="17">
        <v>2</v>
      </c>
      <c r="I29" s="20"/>
      <c r="J29" s="21"/>
      <c r="K29" s="21"/>
      <c r="L29" s="21"/>
      <c r="M29" s="21"/>
      <c r="N29" s="21"/>
      <c r="O29" s="21"/>
      <c r="P29" s="21"/>
      <c r="Q29" s="21"/>
      <c r="R29" s="22" t="s">
        <v>252</v>
      </c>
      <c r="S29" s="40"/>
      <c r="T29" s="23" t="s">
        <v>253</v>
      </c>
      <c r="U29" s="23"/>
      <c r="V29" s="21"/>
      <c r="W29" s="21"/>
      <c r="X29" s="21"/>
      <c r="Y29" s="21"/>
      <c r="Z29" s="24"/>
      <c r="AA29" s="18" t="str">
        <f t="shared" si="1"/>
        <v>─</v>
      </c>
    </row>
    <row r="30" spans="1:27" ht="20.100000000000001" customHeight="1">
      <c r="A30" s="16" t="s">
        <v>256</v>
      </c>
      <c r="B30" s="126" t="s">
        <v>257</v>
      </c>
      <c r="C30" s="126"/>
      <c r="D30" s="126"/>
      <c r="E30" s="126"/>
      <c r="F30" s="126"/>
      <c r="G30" s="126"/>
      <c r="H30" s="17">
        <v>5</v>
      </c>
      <c r="I30" s="20"/>
      <c r="J30" s="21"/>
      <c r="K30" s="21"/>
      <c r="L30" s="21"/>
      <c r="M30" s="21"/>
      <c r="N30" s="21"/>
      <c r="O30" s="21"/>
      <c r="P30" s="21"/>
      <c r="Q30" s="21"/>
      <c r="R30" s="22" t="s">
        <v>252</v>
      </c>
      <c r="S30" s="40"/>
      <c r="T30" s="23" t="s">
        <v>253</v>
      </c>
      <c r="U30" s="23"/>
      <c r="V30" s="21"/>
      <c r="W30" s="21"/>
      <c r="X30" s="21"/>
      <c r="Y30" s="21"/>
      <c r="Z30" s="24"/>
      <c r="AA30" s="18" t="str">
        <f t="shared" si="1"/>
        <v>─</v>
      </c>
    </row>
    <row r="31" spans="1:27" ht="30" customHeight="1">
      <c r="A31" s="16" t="s">
        <v>258</v>
      </c>
      <c r="B31" s="152" t="s">
        <v>259</v>
      </c>
      <c r="C31" s="174"/>
      <c r="D31" s="174"/>
      <c r="E31" s="174"/>
      <c r="F31" s="174"/>
      <c r="G31" s="175"/>
      <c r="H31" s="17">
        <v>2</v>
      </c>
      <c r="I31" s="20"/>
      <c r="J31" s="21"/>
      <c r="K31" s="21"/>
      <c r="L31" s="21"/>
      <c r="M31" s="21"/>
      <c r="N31" s="21"/>
      <c r="O31" s="21"/>
      <c r="P31" s="21"/>
      <c r="Q31" s="21"/>
      <c r="R31" s="22" t="s">
        <v>252</v>
      </c>
      <c r="S31" s="40"/>
      <c r="T31" s="23" t="s">
        <v>253</v>
      </c>
      <c r="U31" s="23"/>
      <c r="V31" s="21"/>
      <c r="W31" s="21"/>
      <c r="X31" s="21"/>
      <c r="Y31" s="21"/>
      <c r="Z31" s="24"/>
      <c r="AA31" s="18" t="str">
        <f t="shared" si="1"/>
        <v>─</v>
      </c>
    </row>
    <row r="32" spans="1:27" ht="42.75" customHeight="1">
      <c r="A32" s="16" t="s">
        <v>260</v>
      </c>
      <c r="B32" s="152" t="s">
        <v>261</v>
      </c>
      <c r="C32" s="174"/>
      <c r="D32" s="174"/>
      <c r="E32" s="174"/>
      <c r="F32" s="174"/>
      <c r="G32" s="175"/>
      <c r="H32" s="17">
        <v>1</v>
      </c>
      <c r="I32" s="20"/>
      <c r="J32" s="21"/>
      <c r="K32" s="21"/>
      <c r="L32" s="21"/>
      <c r="M32" s="21"/>
      <c r="N32" s="21"/>
      <c r="O32" s="21"/>
      <c r="P32" s="21"/>
      <c r="Q32" s="21"/>
      <c r="R32" s="22" t="s">
        <v>262</v>
      </c>
      <c r="S32" s="40"/>
      <c r="T32" s="23" t="s">
        <v>263</v>
      </c>
      <c r="U32" s="23"/>
      <c r="V32" s="21"/>
      <c r="W32" s="21"/>
      <c r="X32" s="21"/>
      <c r="Y32" s="21"/>
      <c r="Z32" s="24"/>
      <c r="AA32" s="18" t="str">
        <f t="shared" si="1"/>
        <v>─</v>
      </c>
    </row>
    <row r="33" spans="1:27" ht="42.75" customHeight="1">
      <c r="A33" s="16" t="s">
        <v>264</v>
      </c>
      <c r="B33" s="126" t="s">
        <v>265</v>
      </c>
      <c r="C33" s="126"/>
      <c r="D33" s="126"/>
      <c r="E33" s="126"/>
      <c r="F33" s="126"/>
      <c r="G33" s="126"/>
      <c r="H33" s="17">
        <v>2</v>
      </c>
      <c r="I33" s="20"/>
      <c r="J33" s="21"/>
      <c r="K33" s="21"/>
      <c r="L33" s="21"/>
      <c r="M33" s="21"/>
      <c r="N33" s="21"/>
      <c r="O33" s="21"/>
      <c r="P33" s="21"/>
      <c r="Q33" s="21"/>
      <c r="R33" s="22" t="s">
        <v>252</v>
      </c>
      <c r="S33" s="40"/>
      <c r="T33" s="23" t="s">
        <v>253</v>
      </c>
      <c r="U33" s="23"/>
      <c r="V33" s="21"/>
      <c r="W33" s="21"/>
      <c r="X33" s="21"/>
      <c r="Y33" s="21"/>
      <c r="Z33" s="24"/>
      <c r="AA33" s="18" t="str">
        <f t="shared" si="1"/>
        <v>─</v>
      </c>
    </row>
    <row r="34" spans="1:27" ht="30" customHeight="1">
      <c r="A34" s="25" t="s">
        <v>266</v>
      </c>
      <c r="B34" s="126" t="s">
        <v>267</v>
      </c>
      <c r="C34" s="126"/>
      <c r="D34" s="126"/>
      <c r="E34" s="126"/>
      <c r="F34" s="126"/>
      <c r="G34" s="126"/>
      <c r="H34" s="17">
        <v>5</v>
      </c>
      <c r="I34" s="38"/>
      <c r="J34" s="167" t="s">
        <v>268</v>
      </c>
      <c r="K34" s="167"/>
      <c r="L34" s="167"/>
      <c r="M34" s="167"/>
      <c r="N34" s="167"/>
      <c r="O34" s="19"/>
      <c r="P34" s="194"/>
      <c r="Q34" s="194"/>
      <c r="R34" s="194"/>
      <c r="S34" s="194"/>
      <c r="T34" s="194"/>
      <c r="U34" s="19"/>
      <c r="V34" s="171"/>
      <c r="W34" s="172"/>
      <c r="X34" s="172"/>
      <c r="Y34" s="172"/>
      <c r="Z34" s="173"/>
      <c r="AA34" s="18" t="str">
        <f>IF(AND(I34="",O34="",U34=""),"─",IF(AND(U34="",O34=""),H34,IF(U34="",H34*3,H34*5)))</f>
        <v>─</v>
      </c>
    </row>
    <row r="35" spans="1:27" ht="20.100000000000001" customHeight="1">
      <c r="A35" s="25" t="s">
        <v>269</v>
      </c>
      <c r="B35" s="126" t="s">
        <v>270</v>
      </c>
      <c r="C35" s="126"/>
      <c r="D35" s="126"/>
      <c r="E35" s="126"/>
      <c r="F35" s="126"/>
      <c r="G35" s="126"/>
      <c r="H35" s="17">
        <v>2</v>
      </c>
      <c r="I35" s="38"/>
      <c r="J35" s="167" t="s">
        <v>271</v>
      </c>
      <c r="K35" s="167"/>
      <c r="L35" s="167"/>
      <c r="M35" s="167"/>
      <c r="N35" s="167"/>
      <c r="O35" s="19"/>
      <c r="P35" s="194"/>
      <c r="Q35" s="194"/>
      <c r="R35" s="194"/>
      <c r="S35" s="194"/>
      <c r="T35" s="194"/>
      <c r="U35" s="38"/>
      <c r="V35" s="168" t="s">
        <v>272</v>
      </c>
      <c r="W35" s="169"/>
      <c r="X35" s="169"/>
      <c r="Y35" s="169"/>
      <c r="Z35" s="170"/>
      <c r="AA35" s="18" t="str">
        <f>IF(AND(I35="",O35="",U35=""),"─",IF(AND(U35="",O35=""),H35,IF(U35="",H35*3,H35*5)))</f>
        <v>─</v>
      </c>
    </row>
    <row r="36" spans="1:27" ht="20.100000000000001" customHeight="1">
      <c r="A36" s="152" t="s">
        <v>273</v>
      </c>
      <c r="B36" s="174"/>
      <c r="C36" s="174"/>
      <c r="D36" s="174"/>
      <c r="E36" s="174"/>
      <c r="F36" s="174"/>
      <c r="G36" s="174"/>
      <c r="H36" s="174"/>
      <c r="I36" s="174"/>
      <c r="J36" s="174"/>
      <c r="K36" s="174"/>
      <c r="L36" s="174"/>
      <c r="M36" s="174"/>
      <c r="N36" s="174"/>
      <c r="O36" s="174"/>
      <c r="P36" s="174"/>
      <c r="Q36" s="174"/>
      <c r="R36" s="174"/>
      <c r="S36" s="174"/>
      <c r="T36" s="174"/>
      <c r="U36" s="174"/>
      <c r="V36" s="174"/>
      <c r="W36" s="174"/>
      <c r="X36" s="174"/>
      <c r="Y36" s="174"/>
      <c r="Z36" s="175"/>
      <c r="AA36" s="26">
        <f>SUM(AA14:AA35)</f>
        <v>0</v>
      </c>
    </row>
    <row r="37" spans="1:27" ht="20.100000000000001" customHeight="1">
      <c r="A37" s="27"/>
    </row>
  </sheetData>
  <sheetProtection algorithmName="SHA-512" hashValue="1xjBaAypD2mL+FEXekZWIJ7GAJ0Hhil1FuQXhIc2q617RzHrcG4LqXtdREGlIPGkNxg/Bzp1MdnyhPvk49agog==" saltValue="CQoksuFEMNA1/k/0q82IXw==" spinCount="100000" sheet="1" selectLockedCells="1"/>
  <mergeCells count="101">
    <mergeCell ref="V18:Z18"/>
    <mergeCell ref="V17:Z17"/>
    <mergeCell ref="A2:G2"/>
    <mergeCell ref="H2:N2"/>
    <mergeCell ref="O1:T1"/>
    <mergeCell ref="O2:T2"/>
    <mergeCell ref="U1:AA1"/>
    <mergeCell ref="U2:AA2"/>
    <mergeCell ref="H1:N1"/>
    <mergeCell ref="D1:G1"/>
    <mergeCell ref="A4:AA4"/>
    <mergeCell ref="A9:AA9"/>
    <mergeCell ref="A6:G6"/>
    <mergeCell ref="A7:G7"/>
    <mergeCell ref="J13:L13"/>
    <mergeCell ref="P13:R13"/>
    <mergeCell ref="V13:X13"/>
    <mergeCell ref="I11:AA11"/>
    <mergeCell ref="I12:N12"/>
    <mergeCell ref="O12:T12"/>
    <mergeCell ref="U12:Z12"/>
    <mergeCell ref="H8:N8"/>
    <mergeCell ref="O8:T8"/>
    <mergeCell ref="B18:G18"/>
    <mergeCell ref="A25:A26"/>
    <mergeCell ref="B25:G26"/>
    <mergeCell ref="H26:N26"/>
    <mergeCell ref="P26:T26"/>
    <mergeCell ref="A21:A22"/>
    <mergeCell ref="B21:G22"/>
    <mergeCell ref="P22:T22"/>
    <mergeCell ref="U22:Z22"/>
    <mergeCell ref="V21:Z21"/>
    <mergeCell ref="V23:Z23"/>
    <mergeCell ref="V24:Z24"/>
    <mergeCell ref="U26:Z26"/>
    <mergeCell ref="A36:Z36"/>
    <mergeCell ref="B34:G34"/>
    <mergeCell ref="J34:N34"/>
    <mergeCell ref="P34:T34"/>
    <mergeCell ref="V34:Z34"/>
    <mergeCell ref="B35:G35"/>
    <mergeCell ref="J35:N35"/>
    <mergeCell ref="P35:T35"/>
    <mergeCell ref="V35:Z35"/>
    <mergeCell ref="B29:G29"/>
    <mergeCell ref="B30:G30"/>
    <mergeCell ref="B33:G33"/>
    <mergeCell ref="B27:G27"/>
    <mergeCell ref="J27:N27"/>
    <mergeCell ref="B31:G31"/>
    <mergeCell ref="B32:G32"/>
    <mergeCell ref="B28:G28"/>
    <mergeCell ref="P27:T27"/>
    <mergeCell ref="V20:Z20"/>
    <mergeCell ref="V19:Z19"/>
    <mergeCell ref="V27:Z27"/>
    <mergeCell ref="J25:N25"/>
    <mergeCell ref="P25:T25"/>
    <mergeCell ref="V25:Z25"/>
    <mergeCell ref="B24:G24"/>
    <mergeCell ref="J24:N24"/>
    <mergeCell ref="P24:T24"/>
    <mergeCell ref="B20:G20"/>
    <mergeCell ref="J20:N20"/>
    <mergeCell ref="P20:T20"/>
    <mergeCell ref="J18:N18"/>
    <mergeCell ref="P18:T18"/>
    <mergeCell ref="J21:N21"/>
    <mergeCell ref="P21:T21"/>
    <mergeCell ref="B23:G23"/>
    <mergeCell ref="J23:N23"/>
    <mergeCell ref="P23:T23"/>
    <mergeCell ref="H22:N22"/>
    <mergeCell ref="B19:G19"/>
    <mergeCell ref="J19:N19"/>
    <mergeCell ref="P19:T19"/>
    <mergeCell ref="B16:G16"/>
    <mergeCell ref="J16:N16"/>
    <mergeCell ref="P16:T16"/>
    <mergeCell ref="B17:G17"/>
    <mergeCell ref="J17:N17"/>
    <mergeCell ref="P17:T17"/>
    <mergeCell ref="V16:Z16"/>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topLeftCell="A22" zoomScaleNormal="85" zoomScaleSheetLayoutView="100" workbookViewId="0">
      <selection activeCell="I14" sqref="I14"/>
    </sheetView>
  </sheetViews>
  <sheetFormatPr defaultColWidth="3.6640625" defaultRowHeight="20.100000000000001" customHeight="1"/>
  <cols>
    <col min="1" max="1" width="2.88671875" style="5" bestFit="1" customWidth="1"/>
    <col min="2" max="2" width="3.6640625" style="5"/>
    <col min="3" max="3" width="3.6640625" style="5" customWidth="1"/>
    <col min="4" max="7" width="3.6640625" style="5"/>
    <col min="8" max="9" width="3.6640625" style="5" customWidth="1"/>
    <col min="10" max="12" width="3.6640625" style="5"/>
    <col min="13" max="13" width="3.6640625" style="5" customWidth="1"/>
    <col min="14" max="18" width="3.6640625" style="5"/>
    <col min="19" max="19" width="3.6640625" style="5" customWidth="1"/>
    <col min="20" max="24" width="3.6640625" style="5"/>
    <col min="25" max="25" width="3.6640625" style="5" customWidth="1"/>
    <col min="26" max="26" width="3.6640625" style="5"/>
    <col min="27" max="27" width="4.6640625" style="5" customWidth="1"/>
    <col min="28" max="251" width="3.6640625" style="5"/>
    <col min="252" max="252" width="2.88671875" style="5" bestFit="1" customWidth="1"/>
    <col min="253" max="507" width="3.6640625" style="5"/>
    <col min="508" max="508" width="2.88671875" style="5" bestFit="1" customWidth="1"/>
    <col min="509" max="763" width="3.6640625" style="5"/>
    <col min="764" max="764" width="2.88671875" style="5" bestFit="1" customWidth="1"/>
    <col min="765" max="1019" width="3.6640625" style="5"/>
    <col min="1020" max="1020" width="2.88671875" style="5" bestFit="1" customWidth="1"/>
    <col min="1021" max="1275" width="3.6640625" style="5"/>
    <col min="1276" max="1276" width="2.88671875" style="5" bestFit="1" customWidth="1"/>
    <col min="1277" max="1531" width="3.6640625" style="5"/>
    <col min="1532" max="1532" width="2.88671875" style="5" bestFit="1" customWidth="1"/>
    <col min="1533" max="1787" width="3.6640625" style="5"/>
    <col min="1788" max="1788" width="2.88671875" style="5" bestFit="1" customWidth="1"/>
    <col min="1789" max="2043" width="3.6640625" style="5"/>
    <col min="2044" max="2044" width="2.88671875" style="5" bestFit="1" customWidth="1"/>
    <col min="2045" max="2299" width="3.6640625" style="5"/>
    <col min="2300" max="2300" width="2.88671875" style="5" bestFit="1" customWidth="1"/>
    <col min="2301" max="2555" width="3.6640625" style="5"/>
    <col min="2556" max="2556" width="2.88671875" style="5" bestFit="1" customWidth="1"/>
    <col min="2557" max="2811" width="3.6640625" style="5"/>
    <col min="2812" max="2812" width="2.88671875" style="5" bestFit="1" customWidth="1"/>
    <col min="2813" max="3067" width="3.6640625" style="5"/>
    <col min="3068" max="3068" width="2.88671875" style="5" bestFit="1" customWidth="1"/>
    <col min="3069" max="3323" width="3.6640625" style="5"/>
    <col min="3324" max="3324" width="2.88671875" style="5" bestFit="1" customWidth="1"/>
    <col min="3325" max="3579" width="3.6640625" style="5"/>
    <col min="3580" max="3580" width="2.88671875" style="5" bestFit="1" customWidth="1"/>
    <col min="3581" max="3835" width="3.6640625" style="5"/>
    <col min="3836" max="3836" width="2.88671875" style="5" bestFit="1" customWidth="1"/>
    <col min="3837" max="4091" width="3.6640625" style="5"/>
    <col min="4092" max="4092" width="2.88671875" style="5" bestFit="1" customWidth="1"/>
    <col min="4093" max="4347" width="3.6640625" style="5"/>
    <col min="4348" max="4348" width="2.88671875" style="5" bestFit="1" customWidth="1"/>
    <col min="4349" max="4603" width="3.6640625" style="5"/>
    <col min="4604" max="4604" width="2.88671875" style="5" bestFit="1" customWidth="1"/>
    <col min="4605" max="4859" width="3.6640625" style="5"/>
    <col min="4860" max="4860" width="2.88671875" style="5" bestFit="1" customWidth="1"/>
    <col min="4861" max="5115" width="3.6640625" style="5"/>
    <col min="5116" max="5116" width="2.88671875" style="5" bestFit="1" customWidth="1"/>
    <col min="5117" max="5371" width="3.6640625" style="5"/>
    <col min="5372" max="5372" width="2.88671875" style="5" bestFit="1" customWidth="1"/>
    <col min="5373" max="5627" width="3.6640625" style="5"/>
    <col min="5628" max="5628" width="2.88671875" style="5" bestFit="1" customWidth="1"/>
    <col min="5629" max="5883" width="3.6640625" style="5"/>
    <col min="5884" max="5884" width="2.88671875" style="5" bestFit="1" customWidth="1"/>
    <col min="5885" max="6139" width="3.6640625" style="5"/>
    <col min="6140" max="6140" width="2.88671875" style="5" bestFit="1" customWidth="1"/>
    <col min="6141" max="6395" width="3.6640625" style="5"/>
    <col min="6396" max="6396" width="2.88671875" style="5" bestFit="1" customWidth="1"/>
    <col min="6397" max="6651" width="3.6640625" style="5"/>
    <col min="6652" max="6652" width="2.88671875" style="5" bestFit="1" customWidth="1"/>
    <col min="6653" max="6907" width="3.6640625" style="5"/>
    <col min="6908" max="6908" width="2.88671875" style="5" bestFit="1" customWidth="1"/>
    <col min="6909" max="7163" width="3.6640625" style="5"/>
    <col min="7164" max="7164" width="2.88671875" style="5" bestFit="1" customWidth="1"/>
    <col min="7165" max="7419" width="3.6640625" style="5"/>
    <col min="7420" max="7420" width="2.88671875" style="5" bestFit="1" customWidth="1"/>
    <col min="7421" max="7675" width="3.6640625" style="5"/>
    <col min="7676" max="7676" width="2.88671875" style="5" bestFit="1" customWidth="1"/>
    <col min="7677" max="7931" width="3.6640625" style="5"/>
    <col min="7932" max="7932" width="2.88671875" style="5" bestFit="1" customWidth="1"/>
    <col min="7933" max="8187" width="3.6640625" style="5"/>
    <col min="8188" max="8188" width="2.88671875" style="5" bestFit="1" customWidth="1"/>
    <col min="8189" max="8443" width="3.6640625" style="5"/>
    <col min="8444" max="8444" width="2.88671875" style="5" bestFit="1" customWidth="1"/>
    <col min="8445" max="8699" width="3.6640625" style="5"/>
    <col min="8700" max="8700" width="2.88671875" style="5" bestFit="1" customWidth="1"/>
    <col min="8701" max="8955" width="3.6640625" style="5"/>
    <col min="8956" max="8956" width="2.88671875" style="5" bestFit="1" customWidth="1"/>
    <col min="8957" max="9211" width="3.6640625" style="5"/>
    <col min="9212" max="9212" width="2.88671875" style="5" bestFit="1" customWidth="1"/>
    <col min="9213" max="9467" width="3.6640625" style="5"/>
    <col min="9468" max="9468" width="2.88671875" style="5" bestFit="1" customWidth="1"/>
    <col min="9469" max="9723" width="3.6640625" style="5"/>
    <col min="9724" max="9724" width="2.88671875" style="5" bestFit="1" customWidth="1"/>
    <col min="9725" max="9979" width="3.6640625" style="5"/>
    <col min="9980" max="9980" width="2.88671875" style="5" bestFit="1" customWidth="1"/>
    <col min="9981" max="10235" width="3.6640625" style="5"/>
    <col min="10236" max="10236" width="2.88671875" style="5" bestFit="1" customWidth="1"/>
    <col min="10237" max="10491" width="3.6640625" style="5"/>
    <col min="10492" max="10492" width="2.88671875" style="5" bestFit="1" customWidth="1"/>
    <col min="10493" max="10747" width="3.6640625" style="5"/>
    <col min="10748" max="10748" width="2.88671875" style="5" bestFit="1" customWidth="1"/>
    <col min="10749" max="11003" width="3.6640625" style="5"/>
    <col min="11004" max="11004" width="2.88671875" style="5" bestFit="1" customWidth="1"/>
    <col min="11005" max="11259" width="3.6640625" style="5"/>
    <col min="11260" max="11260" width="2.88671875" style="5" bestFit="1" customWidth="1"/>
    <col min="11261" max="11515" width="3.6640625" style="5"/>
    <col min="11516" max="11516" width="2.88671875" style="5" bestFit="1" customWidth="1"/>
    <col min="11517" max="11771" width="3.6640625" style="5"/>
    <col min="11772" max="11772" width="2.88671875" style="5" bestFit="1" customWidth="1"/>
    <col min="11773" max="12027" width="3.6640625" style="5"/>
    <col min="12028" max="12028" width="2.88671875" style="5" bestFit="1" customWidth="1"/>
    <col min="12029" max="12283" width="3.6640625" style="5"/>
    <col min="12284" max="12284" width="2.88671875" style="5" bestFit="1" customWidth="1"/>
    <col min="12285" max="12539" width="3.6640625" style="5"/>
    <col min="12540" max="12540" width="2.88671875" style="5" bestFit="1" customWidth="1"/>
    <col min="12541" max="12795" width="3.6640625" style="5"/>
    <col min="12796" max="12796" width="2.88671875" style="5" bestFit="1" customWidth="1"/>
    <col min="12797" max="13051" width="3.6640625" style="5"/>
    <col min="13052" max="13052" width="2.88671875" style="5" bestFit="1" customWidth="1"/>
    <col min="13053" max="13307" width="3.6640625" style="5"/>
    <col min="13308" max="13308" width="2.88671875" style="5" bestFit="1" customWidth="1"/>
    <col min="13309" max="13563" width="3.6640625" style="5"/>
    <col min="13564" max="13564" width="2.88671875" style="5" bestFit="1" customWidth="1"/>
    <col min="13565" max="13819" width="3.6640625" style="5"/>
    <col min="13820" max="13820" width="2.88671875" style="5" bestFit="1" customWidth="1"/>
    <col min="13821" max="14075" width="3.6640625" style="5"/>
    <col min="14076" max="14076" width="2.88671875" style="5" bestFit="1" customWidth="1"/>
    <col min="14077" max="14331" width="3.6640625" style="5"/>
    <col min="14332" max="14332" width="2.88671875" style="5" bestFit="1" customWidth="1"/>
    <col min="14333" max="14587" width="3.6640625" style="5"/>
    <col min="14588" max="14588" width="2.88671875" style="5" bestFit="1" customWidth="1"/>
    <col min="14589" max="14843" width="3.6640625" style="5"/>
    <col min="14844" max="14844" width="2.88671875" style="5" bestFit="1" customWidth="1"/>
    <col min="14845" max="15099" width="3.6640625" style="5"/>
    <col min="15100" max="15100" width="2.88671875" style="5" bestFit="1" customWidth="1"/>
    <col min="15101" max="15355" width="3.6640625" style="5"/>
    <col min="15356" max="15356" width="2.88671875" style="5" bestFit="1" customWidth="1"/>
    <col min="15357" max="15611" width="3.6640625" style="5"/>
    <col min="15612" max="15612" width="2.88671875" style="5" bestFit="1" customWidth="1"/>
    <col min="15613" max="15867" width="3.6640625" style="5"/>
    <col min="15868" max="15868" width="2.88671875" style="5" bestFit="1" customWidth="1"/>
    <col min="15869" max="16123" width="3.6640625" style="5"/>
    <col min="16124" max="16124" width="2.88671875" style="5" bestFit="1" customWidth="1"/>
    <col min="16125" max="16384" width="3.6640625" style="5"/>
  </cols>
  <sheetData>
    <row r="1" spans="1:27" ht="20.100000000000001" customHeight="1">
      <c r="A1" s="2" t="s">
        <v>274</v>
      </c>
      <c r="B1" s="2"/>
      <c r="C1" s="2"/>
      <c r="D1" s="144" t="s">
        <v>174</v>
      </c>
      <c r="E1" s="144"/>
      <c r="F1" s="144"/>
      <c r="G1" s="144"/>
      <c r="H1" s="144" t="str">
        <f>IF(治験経費6_経費算出基準!G1="","",治験経費6_経費算出基準!G1)</f>
        <v/>
      </c>
      <c r="I1" s="144"/>
      <c r="J1" s="144"/>
      <c r="K1" s="144"/>
      <c r="L1" s="144"/>
      <c r="M1" s="144"/>
      <c r="N1" s="144"/>
      <c r="O1" s="144" t="s">
        <v>96</v>
      </c>
      <c r="P1" s="144"/>
      <c r="Q1" s="144"/>
      <c r="R1" s="144"/>
      <c r="S1" s="144"/>
      <c r="T1" s="144"/>
      <c r="U1" s="144" t="str">
        <f>IF(治験経費6_経費算出基準!S1="","",治験経費6_経費算出基準!S1)</f>
        <v/>
      </c>
      <c r="V1" s="144"/>
      <c r="W1" s="144"/>
      <c r="X1" s="144"/>
      <c r="Y1" s="144"/>
      <c r="Z1" s="144"/>
      <c r="AA1" s="144"/>
    </row>
    <row r="2" spans="1:27" ht="20.100000000000001" customHeight="1">
      <c r="A2" s="126" t="s">
        <v>6</v>
      </c>
      <c r="B2" s="126"/>
      <c r="C2" s="126"/>
      <c r="D2" s="126"/>
      <c r="E2" s="126"/>
      <c r="F2" s="126"/>
      <c r="G2" s="126"/>
      <c r="H2" s="144" t="str">
        <f>IF(治験経費6_経費算出基準!G2="","",治験経費6_経費算出基準!G2)</f>
        <v>I：医師主導治験</v>
      </c>
      <c r="I2" s="144"/>
      <c r="J2" s="144"/>
      <c r="K2" s="144"/>
      <c r="L2" s="144"/>
      <c r="M2" s="144"/>
      <c r="N2" s="205"/>
      <c r="O2" s="144" t="s">
        <v>8</v>
      </c>
      <c r="P2" s="144"/>
      <c r="Q2" s="144"/>
      <c r="R2" s="144"/>
      <c r="S2" s="144"/>
      <c r="T2" s="144"/>
      <c r="U2" s="206" t="str">
        <f>IF(治験経費6_経費算出基準!S2="","",治験経費6_経費算出基準!S2)</f>
        <v>20xx/xx/xx</v>
      </c>
      <c r="V2" s="206"/>
      <c r="W2" s="206"/>
      <c r="X2" s="206"/>
      <c r="Y2" s="206"/>
      <c r="Z2" s="206"/>
      <c r="AA2" s="206"/>
    </row>
    <row r="3" spans="1:27" customFormat="1" ht="7.35" customHeight="1">
      <c r="A3" s="8"/>
      <c r="F3" s="9"/>
      <c r="G3" s="9"/>
    </row>
    <row r="4" spans="1:27" s="3" customFormat="1" ht="26.25" customHeight="1">
      <c r="A4" s="207" t="s">
        <v>275</v>
      </c>
      <c r="B4" s="207"/>
      <c r="C4" s="207"/>
      <c r="D4" s="207"/>
      <c r="E4" s="207"/>
      <c r="F4" s="207"/>
      <c r="G4" s="207"/>
      <c r="H4" s="207"/>
      <c r="I4" s="207"/>
      <c r="J4" s="207"/>
      <c r="K4" s="207"/>
      <c r="L4" s="207"/>
      <c r="M4" s="207"/>
      <c r="N4" s="207"/>
      <c r="O4" s="207"/>
      <c r="P4" s="207"/>
      <c r="Q4" s="207"/>
      <c r="R4" s="207"/>
      <c r="S4" s="207"/>
      <c r="T4" s="207"/>
      <c r="U4" s="207"/>
      <c r="V4" s="207"/>
      <c r="W4" s="207"/>
      <c r="X4" s="207"/>
      <c r="Y4" s="207"/>
      <c r="Z4" s="207"/>
      <c r="AA4" s="207"/>
    </row>
    <row r="5" spans="1:27" s="3" customFormat="1" ht="7.95" customHeight="1">
      <c r="A5" s="4"/>
      <c r="B5" s="4"/>
      <c r="C5" s="4"/>
      <c r="D5" s="4"/>
      <c r="E5" s="4"/>
      <c r="F5" s="4"/>
      <c r="G5" s="4"/>
      <c r="H5" s="4"/>
      <c r="I5" s="4"/>
      <c r="J5" s="4"/>
      <c r="K5" s="4"/>
      <c r="L5" s="4"/>
      <c r="M5" s="4"/>
      <c r="N5" s="4"/>
      <c r="O5" s="4"/>
      <c r="P5" s="4"/>
      <c r="Q5" s="4"/>
      <c r="R5" s="4"/>
      <c r="S5" s="4"/>
      <c r="T5" s="4"/>
      <c r="U5" s="4"/>
      <c r="V5" s="4"/>
      <c r="W5" s="4"/>
      <c r="X5" s="4"/>
      <c r="Y5" s="4"/>
      <c r="Z5" s="4"/>
      <c r="AA5" s="4"/>
    </row>
    <row r="6" spans="1:27" ht="25.5" customHeight="1">
      <c r="A6" s="130" t="s">
        <v>100</v>
      </c>
      <c r="B6" s="130"/>
      <c r="C6" s="130"/>
      <c r="D6" s="130"/>
      <c r="E6" s="130"/>
      <c r="F6" s="130"/>
      <c r="G6" s="130"/>
      <c r="H6" s="126" t="str">
        <f>IF(治験経費6_経費算出基準!G6="","",治験経費6_経費算出基準!G6)</f>
        <v/>
      </c>
      <c r="I6" s="126"/>
      <c r="J6" s="126"/>
      <c r="K6" s="126"/>
      <c r="L6" s="126"/>
      <c r="M6" s="126"/>
      <c r="N6" s="126"/>
      <c r="O6" s="133" t="s">
        <v>101</v>
      </c>
      <c r="P6" s="133"/>
      <c r="Q6" s="133"/>
      <c r="R6" s="133"/>
      <c r="S6" s="133"/>
      <c r="T6" s="133"/>
      <c r="U6" s="133" t="str">
        <f>IF(治験経費6_経費算出基準!S6="","",治験経費6_経費算出基準!S6)</f>
        <v/>
      </c>
      <c r="V6" s="133"/>
      <c r="W6" s="133"/>
      <c r="X6" s="133"/>
      <c r="Y6" s="133"/>
      <c r="Z6" s="133"/>
      <c r="AA6" s="133"/>
    </row>
    <row r="7" spans="1:27" ht="34.5" customHeight="1">
      <c r="A7" s="126" t="s">
        <v>102</v>
      </c>
      <c r="B7" s="126"/>
      <c r="C7" s="126"/>
      <c r="D7" s="126"/>
      <c r="E7" s="126"/>
      <c r="F7" s="126"/>
      <c r="G7" s="126"/>
      <c r="H7" s="232" t="str">
        <f>IF(治験経費6_経費算出基準!G7="","",治験経費6_経費算出基準!G7)</f>
        <v/>
      </c>
      <c r="I7" s="232"/>
      <c r="J7" s="232"/>
      <c r="K7" s="232"/>
      <c r="L7" s="232"/>
      <c r="M7" s="232"/>
      <c r="N7" s="232"/>
      <c r="O7" s="232"/>
      <c r="P7" s="232"/>
      <c r="Q7" s="232"/>
      <c r="R7" s="232"/>
      <c r="S7" s="232"/>
      <c r="T7" s="232"/>
      <c r="U7" s="232"/>
      <c r="V7" s="232"/>
      <c r="W7" s="232"/>
      <c r="X7" s="232"/>
      <c r="Y7" s="232"/>
      <c r="Z7" s="232"/>
      <c r="AA7" s="232"/>
    </row>
    <row r="8" spans="1:27" ht="25.5" customHeight="1">
      <c r="A8" s="152" t="s">
        <v>103</v>
      </c>
      <c r="B8" s="174"/>
      <c r="C8" s="174"/>
      <c r="D8" s="174"/>
      <c r="E8" s="174"/>
      <c r="F8" s="174"/>
      <c r="G8" s="175"/>
      <c r="H8" s="152" t="str">
        <f>IF(治験経費6_経費算出基準!G8="","",治験経費6_経費算出基準!G8)</f>
        <v/>
      </c>
      <c r="I8" s="174"/>
      <c r="J8" s="174"/>
      <c r="K8" s="174"/>
      <c r="L8" s="174"/>
      <c r="M8" s="174"/>
      <c r="N8" s="175"/>
      <c r="O8" s="191" t="s">
        <v>177</v>
      </c>
      <c r="P8" s="192"/>
      <c r="Q8" s="192"/>
      <c r="R8" s="192"/>
      <c r="S8" s="192"/>
      <c r="T8" s="193"/>
      <c r="U8" s="191" t="str">
        <f>IF(治験経費6_経費算出基準!S8="","",治験経費6_経費算出基準!S8)</f>
        <v/>
      </c>
      <c r="V8" s="192"/>
      <c r="W8" s="192"/>
      <c r="X8" s="192"/>
      <c r="Y8" s="192"/>
      <c r="Z8" s="192"/>
      <c r="AA8" s="193"/>
    </row>
    <row r="9" spans="1:27" s="3" customFormat="1" ht="19.2">
      <c r="A9" s="237" t="s">
        <v>178</v>
      </c>
      <c r="B9" s="238"/>
      <c r="C9" s="238"/>
      <c r="D9" s="238"/>
      <c r="E9" s="238"/>
      <c r="F9" s="238"/>
      <c r="G9" s="238"/>
      <c r="H9" s="238"/>
      <c r="I9" s="238"/>
      <c r="J9" s="238"/>
      <c r="K9" s="238"/>
      <c r="L9" s="238"/>
      <c r="M9" s="238"/>
      <c r="N9" s="238"/>
      <c r="O9" s="238"/>
      <c r="P9" s="238"/>
      <c r="Q9" s="238"/>
      <c r="R9" s="238"/>
      <c r="S9" s="238"/>
      <c r="T9" s="238"/>
      <c r="U9" s="238"/>
      <c r="V9" s="238"/>
      <c r="W9" s="238"/>
      <c r="X9" s="238"/>
      <c r="Y9" s="238"/>
      <c r="Z9" s="238"/>
      <c r="AA9" s="238"/>
    </row>
    <row r="10" spans="1:27" ht="7.35" customHeight="1">
      <c r="A10" s="10"/>
      <c r="B10" s="10"/>
      <c r="C10" s="10"/>
      <c r="D10" s="10"/>
      <c r="E10" s="10"/>
      <c r="F10" s="10"/>
      <c r="G10" s="10"/>
      <c r="H10" s="11"/>
      <c r="I10" s="11"/>
      <c r="J10" s="11"/>
      <c r="K10" s="11"/>
      <c r="L10" s="11"/>
      <c r="M10" s="11"/>
      <c r="N10" s="11"/>
      <c r="O10" s="11"/>
      <c r="P10" s="11"/>
      <c r="Q10" s="11"/>
      <c r="R10" s="11"/>
      <c r="S10" s="11"/>
      <c r="T10" s="11"/>
      <c r="U10" s="11"/>
      <c r="V10" s="11"/>
      <c r="W10" s="11"/>
      <c r="X10" s="11"/>
      <c r="Y10" s="11"/>
      <c r="Z10" s="11"/>
      <c r="AA10" s="11"/>
    </row>
    <row r="11" spans="1:27" ht="19.5" customHeight="1">
      <c r="A11" s="179" t="s">
        <v>179</v>
      </c>
      <c r="B11" s="180"/>
      <c r="C11" s="180"/>
      <c r="D11" s="180"/>
      <c r="E11" s="180"/>
      <c r="F11" s="180"/>
      <c r="G11" s="181"/>
      <c r="H11" s="188" t="s">
        <v>180</v>
      </c>
      <c r="I11" s="191" t="s">
        <v>181</v>
      </c>
      <c r="J11" s="192"/>
      <c r="K11" s="192"/>
      <c r="L11" s="192"/>
      <c r="M11" s="192"/>
      <c r="N11" s="192"/>
      <c r="O11" s="192"/>
      <c r="P11" s="192"/>
      <c r="Q11" s="192"/>
      <c r="R11" s="192"/>
      <c r="S11" s="192"/>
      <c r="T11" s="192"/>
      <c r="U11" s="192"/>
      <c r="V11" s="192"/>
      <c r="W11" s="192"/>
      <c r="X11" s="192"/>
      <c r="Y11" s="192"/>
      <c r="Z11" s="192"/>
      <c r="AA11" s="193"/>
    </row>
    <row r="12" spans="1:27" ht="20.100000000000001" customHeight="1">
      <c r="A12" s="182"/>
      <c r="B12" s="183"/>
      <c r="C12" s="183"/>
      <c r="D12" s="183"/>
      <c r="E12" s="183"/>
      <c r="F12" s="183"/>
      <c r="G12" s="184"/>
      <c r="H12" s="188"/>
      <c r="I12" s="213" t="s">
        <v>182</v>
      </c>
      <c r="J12" s="214"/>
      <c r="K12" s="214"/>
      <c r="L12" s="214"/>
      <c r="M12" s="214"/>
      <c r="N12" s="215"/>
      <c r="O12" s="213" t="s">
        <v>183</v>
      </c>
      <c r="P12" s="214"/>
      <c r="Q12" s="214"/>
      <c r="R12" s="214"/>
      <c r="S12" s="214"/>
      <c r="T12" s="215"/>
      <c r="U12" s="213" t="s">
        <v>184</v>
      </c>
      <c r="V12" s="214"/>
      <c r="W12" s="214"/>
      <c r="X12" s="214"/>
      <c r="Y12" s="214"/>
      <c r="Z12" s="215"/>
      <c r="AA12" s="236" t="s">
        <v>185</v>
      </c>
    </row>
    <row r="13" spans="1:27" ht="20.100000000000001" customHeight="1">
      <c r="A13" s="185"/>
      <c r="B13" s="186"/>
      <c r="C13" s="186"/>
      <c r="D13" s="186"/>
      <c r="E13" s="186"/>
      <c r="F13" s="186"/>
      <c r="G13" s="187"/>
      <c r="H13" s="188"/>
      <c r="I13" s="12"/>
      <c r="J13" s="13"/>
      <c r="K13" s="13"/>
      <c r="L13" s="29" t="s">
        <v>276</v>
      </c>
      <c r="M13" s="13">
        <v>1</v>
      </c>
      <c r="N13" s="14" t="s">
        <v>187</v>
      </c>
      <c r="O13" s="15"/>
      <c r="P13" s="13"/>
      <c r="Q13" s="13"/>
      <c r="R13" s="29" t="s">
        <v>276</v>
      </c>
      <c r="S13" s="13">
        <v>2</v>
      </c>
      <c r="T13" s="14" t="s">
        <v>187</v>
      </c>
      <c r="U13" s="15"/>
      <c r="V13" s="13"/>
      <c r="W13" s="13"/>
      <c r="X13" s="29" t="s">
        <v>276</v>
      </c>
      <c r="Y13" s="13">
        <v>3</v>
      </c>
      <c r="Z13" s="14" t="s">
        <v>187</v>
      </c>
      <c r="AA13" s="236"/>
    </row>
    <row r="14" spans="1:27" ht="20.100000000000001" customHeight="1">
      <c r="A14" s="25" t="s">
        <v>188</v>
      </c>
      <c r="B14" s="133" t="s">
        <v>277</v>
      </c>
      <c r="C14" s="133"/>
      <c r="D14" s="133"/>
      <c r="E14" s="133"/>
      <c r="F14" s="133"/>
      <c r="G14" s="133"/>
      <c r="H14" s="17">
        <v>1</v>
      </c>
      <c r="I14" s="38"/>
      <c r="J14" s="216" t="s">
        <v>278</v>
      </c>
      <c r="K14" s="216"/>
      <c r="L14" s="216"/>
      <c r="M14" s="216"/>
      <c r="N14" s="216"/>
      <c r="O14" s="38"/>
      <c r="P14" s="216" t="s">
        <v>279</v>
      </c>
      <c r="Q14" s="216"/>
      <c r="R14" s="216"/>
      <c r="S14" s="216"/>
      <c r="T14" s="216"/>
      <c r="U14" s="38"/>
      <c r="V14" s="216" t="s">
        <v>280</v>
      </c>
      <c r="W14" s="216"/>
      <c r="X14" s="216"/>
      <c r="Y14" s="216"/>
      <c r="Z14" s="216"/>
      <c r="AA14" s="18" t="str">
        <f>IF(AND(I14="",O14="",U14=""),"─",IF(AND(U14="",O14=""),H14,IF(U14="",H14*2,H14*3)))</f>
        <v>─</v>
      </c>
    </row>
    <row r="15" spans="1:27" ht="20.100000000000001" customHeight="1">
      <c r="A15" s="25" t="s">
        <v>193</v>
      </c>
      <c r="B15" s="133" t="s">
        <v>281</v>
      </c>
      <c r="C15" s="133"/>
      <c r="D15" s="133"/>
      <c r="E15" s="133"/>
      <c r="F15" s="133"/>
      <c r="G15" s="133"/>
      <c r="H15" s="17">
        <v>2</v>
      </c>
      <c r="I15" s="38"/>
      <c r="J15" s="216" t="s">
        <v>205</v>
      </c>
      <c r="K15" s="216"/>
      <c r="L15" s="216"/>
      <c r="M15" s="216"/>
      <c r="N15" s="216"/>
      <c r="O15" s="38"/>
      <c r="P15" s="216" t="s">
        <v>206</v>
      </c>
      <c r="Q15" s="216"/>
      <c r="R15" s="216"/>
      <c r="S15" s="216"/>
      <c r="T15" s="216"/>
      <c r="U15" s="38"/>
      <c r="V15" s="216" t="s">
        <v>207</v>
      </c>
      <c r="W15" s="216"/>
      <c r="X15" s="216"/>
      <c r="Y15" s="216"/>
      <c r="Z15" s="216"/>
      <c r="AA15" s="18" t="str">
        <f>IF(AND(I15="",O15="",U15=""),"─",IF(AND(U15="",O15=""),H15,IF(U15="",H15*2,H15*3)))</f>
        <v>─</v>
      </c>
    </row>
    <row r="16" spans="1:27" ht="30" customHeight="1">
      <c r="A16" s="222" t="s">
        <v>198</v>
      </c>
      <c r="B16" s="213" t="s">
        <v>282</v>
      </c>
      <c r="C16" s="214"/>
      <c r="D16" s="214"/>
      <c r="E16" s="214"/>
      <c r="F16" s="214"/>
      <c r="G16" s="215"/>
      <c r="H16" s="17">
        <v>3</v>
      </c>
      <c r="I16" s="38"/>
      <c r="J16" s="216" t="s">
        <v>283</v>
      </c>
      <c r="K16" s="216"/>
      <c r="L16" s="216"/>
      <c r="M16" s="216"/>
      <c r="N16" s="216"/>
      <c r="O16" s="38"/>
      <c r="P16" s="216" t="s">
        <v>284</v>
      </c>
      <c r="Q16" s="216"/>
      <c r="R16" s="216"/>
      <c r="S16" s="216"/>
      <c r="T16" s="216"/>
      <c r="U16" s="38"/>
      <c r="V16" s="216" t="s">
        <v>225</v>
      </c>
      <c r="W16" s="216"/>
      <c r="X16" s="216"/>
      <c r="Y16" s="216"/>
      <c r="Z16" s="216"/>
      <c r="AA16" s="18" t="str">
        <f>IF(AND(I16="",O16="",U16=""),"─",IF(AND(U16="",O16=""),H16,IF(U16="",H16*2,H16*3)))</f>
        <v>─</v>
      </c>
    </row>
    <row r="17" spans="1:27" ht="30" customHeight="1">
      <c r="A17" s="223"/>
      <c r="B17" s="230"/>
      <c r="C17" s="212"/>
      <c r="D17" s="212"/>
      <c r="E17" s="212"/>
      <c r="F17" s="212"/>
      <c r="G17" s="231"/>
      <c r="H17" s="195" t="s">
        <v>226</v>
      </c>
      <c r="I17" s="196"/>
      <c r="J17" s="196"/>
      <c r="K17" s="196"/>
      <c r="L17" s="196"/>
      <c r="M17" s="196"/>
      <c r="N17" s="197"/>
      <c r="O17" s="39"/>
      <c r="P17" s="233" t="s">
        <v>227</v>
      </c>
      <c r="Q17" s="234"/>
      <c r="R17" s="234"/>
      <c r="S17" s="234"/>
      <c r="T17" s="235"/>
      <c r="U17" s="202" t="s">
        <v>228</v>
      </c>
      <c r="V17" s="203"/>
      <c r="W17" s="203"/>
      <c r="X17" s="203"/>
      <c r="Y17" s="203"/>
      <c r="Z17" s="204"/>
      <c r="AA17" s="18">
        <f>IF(O17="",0,IF(AND(U16="○",O17&lt;54),0,IF(AND(U16="○",O17&gt;=54),3*ROUNDUP((O17-53)/12,0),3*ROUNDUP(O17/12,0))))</f>
        <v>0</v>
      </c>
    </row>
    <row r="18" spans="1:27" ht="30" customHeight="1">
      <c r="A18" s="222" t="s">
        <v>203</v>
      </c>
      <c r="B18" s="224" t="s">
        <v>285</v>
      </c>
      <c r="C18" s="225"/>
      <c r="D18" s="225"/>
      <c r="E18" s="225"/>
      <c r="F18" s="225"/>
      <c r="G18" s="226"/>
      <c r="H18" s="17">
        <v>2</v>
      </c>
      <c r="I18" s="38"/>
      <c r="J18" s="216" t="s">
        <v>286</v>
      </c>
      <c r="K18" s="216"/>
      <c r="L18" s="216"/>
      <c r="M18" s="216"/>
      <c r="N18" s="216"/>
      <c r="O18" s="38"/>
      <c r="P18" s="216" t="s">
        <v>287</v>
      </c>
      <c r="Q18" s="216"/>
      <c r="R18" s="216"/>
      <c r="S18" s="216"/>
      <c r="T18" s="216"/>
      <c r="U18" s="38"/>
      <c r="V18" s="216" t="s">
        <v>288</v>
      </c>
      <c r="W18" s="216"/>
      <c r="X18" s="216"/>
      <c r="Y18" s="216"/>
      <c r="Z18" s="216"/>
      <c r="AA18" s="18" t="str">
        <f>IF(AND(I18="",O18="",U18=""),"─",IF(AND(U18="",O18=""),H18,IF(U18="",H18*2,H18*3)))</f>
        <v>─</v>
      </c>
    </row>
    <row r="19" spans="1:27" ht="30" customHeight="1">
      <c r="A19" s="223"/>
      <c r="B19" s="227"/>
      <c r="C19" s="228"/>
      <c r="D19" s="228"/>
      <c r="E19" s="228"/>
      <c r="F19" s="228"/>
      <c r="G19" s="229"/>
      <c r="H19" s="195" t="s">
        <v>289</v>
      </c>
      <c r="I19" s="196"/>
      <c r="J19" s="196"/>
      <c r="K19" s="196"/>
      <c r="L19" s="196"/>
      <c r="M19" s="196"/>
      <c r="N19" s="197"/>
      <c r="O19" s="39"/>
      <c r="P19" s="233" t="s">
        <v>110</v>
      </c>
      <c r="Q19" s="234"/>
      <c r="R19" s="234"/>
      <c r="S19" s="234"/>
      <c r="T19" s="235"/>
      <c r="U19" s="202" t="s">
        <v>228</v>
      </c>
      <c r="V19" s="203"/>
      <c r="W19" s="203"/>
      <c r="X19" s="203"/>
      <c r="Y19" s="203"/>
      <c r="Z19" s="204"/>
      <c r="AA19" s="18">
        <f>IF(O19="",0,IF(AND(U18="○",O19&lt;13),0,IF(AND(U18="○",O19&gt;=13),1*ROUNDUP((O19-12)/3,0),1*ROUNDUP(O19/3,0))))</f>
        <v>0</v>
      </c>
    </row>
    <row r="20" spans="1:27" ht="19.95" customHeight="1">
      <c r="A20" s="25" t="s">
        <v>290</v>
      </c>
      <c r="B20" s="195" t="s">
        <v>291</v>
      </c>
      <c r="C20" s="196"/>
      <c r="D20" s="196"/>
      <c r="E20" s="196"/>
      <c r="F20" s="196"/>
      <c r="G20" s="197"/>
      <c r="H20" s="17">
        <v>2</v>
      </c>
      <c r="I20" s="19"/>
      <c r="J20" s="219"/>
      <c r="K20" s="220"/>
      <c r="L20" s="220"/>
      <c r="M20" s="220"/>
      <c r="N20" s="221"/>
      <c r="O20" s="19"/>
      <c r="P20" s="219"/>
      <c r="Q20" s="220"/>
      <c r="R20" s="220"/>
      <c r="S20" s="220"/>
      <c r="T20" s="221"/>
      <c r="U20" s="38"/>
      <c r="V20" s="195" t="s">
        <v>268</v>
      </c>
      <c r="W20" s="196"/>
      <c r="X20" s="196"/>
      <c r="Y20" s="196"/>
      <c r="Z20" s="197"/>
      <c r="AA20" s="18" t="str">
        <f t="shared" ref="AA20:AA28" si="0">IF(AND(I20="",O20="",U20=""),"─",IF(AND(U20="",O20=""),H20,IF(U20="",H20*2,H20*3)))</f>
        <v>─</v>
      </c>
    </row>
    <row r="21" spans="1:27" ht="19.95" customHeight="1">
      <c r="A21" s="25" t="s">
        <v>292</v>
      </c>
      <c r="B21" s="216" t="s">
        <v>293</v>
      </c>
      <c r="C21" s="216"/>
      <c r="D21" s="216"/>
      <c r="E21" s="216"/>
      <c r="F21" s="216"/>
      <c r="G21" s="216"/>
      <c r="H21" s="17">
        <v>2</v>
      </c>
      <c r="I21" s="38"/>
      <c r="J21" s="216" t="s">
        <v>294</v>
      </c>
      <c r="K21" s="216"/>
      <c r="L21" s="216"/>
      <c r="M21" s="216"/>
      <c r="N21" s="216"/>
      <c r="O21" s="38"/>
      <c r="P21" s="216" t="s">
        <v>295</v>
      </c>
      <c r="Q21" s="216"/>
      <c r="R21" s="216"/>
      <c r="S21" s="216"/>
      <c r="T21" s="216"/>
      <c r="U21" s="38"/>
      <c r="V21" s="216" t="s">
        <v>296</v>
      </c>
      <c r="W21" s="216"/>
      <c r="X21" s="216"/>
      <c r="Y21" s="216"/>
      <c r="Z21" s="216"/>
      <c r="AA21" s="18" t="str">
        <f t="shared" si="0"/>
        <v>─</v>
      </c>
    </row>
    <row r="22" spans="1:27" ht="30" customHeight="1">
      <c r="A22" s="25" t="s">
        <v>216</v>
      </c>
      <c r="B22" s="216" t="s">
        <v>297</v>
      </c>
      <c r="C22" s="216"/>
      <c r="D22" s="216"/>
      <c r="E22" s="216"/>
      <c r="F22" s="216"/>
      <c r="G22" s="216"/>
      <c r="H22" s="17">
        <v>1</v>
      </c>
      <c r="I22" s="19"/>
      <c r="J22" s="217"/>
      <c r="K22" s="217"/>
      <c r="L22" s="217"/>
      <c r="M22" s="217"/>
      <c r="N22" s="217"/>
      <c r="O22" s="38"/>
      <c r="P22" s="218" t="s">
        <v>298</v>
      </c>
      <c r="Q22" s="218"/>
      <c r="R22" s="218"/>
      <c r="S22" s="218"/>
      <c r="T22" s="218"/>
      <c r="U22" s="38"/>
      <c r="V22" s="218" t="s">
        <v>299</v>
      </c>
      <c r="W22" s="218"/>
      <c r="X22" s="218"/>
      <c r="Y22" s="218"/>
      <c r="Z22" s="218"/>
      <c r="AA22" s="18" t="str">
        <f t="shared" si="0"/>
        <v>─</v>
      </c>
    </row>
    <row r="23" spans="1:27" ht="19.95" customHeight="1">
      <c r="A23" s="25" t="s">
        <v>221</v>
      </c>
      <c r="B23" s="216" t="s">
        <v>300</v>
      </c>
      <c r="C23" s="216"/>
      <c r="D23" s="216"/>
      <c r="E23" s="216"/>
      <c r="F23" s="216"/>
      <c r="G23" s="216"/>
      <c r="H23" s="17">
        <v>3</v>
      </c>
      <c r="I23" s="38"/>
      <c r="J23" s="216" t="s">
        <v>301</v>
      </c>
      <c r="K23" s="216"/>
      <c r="L23" s="216"/>
      <c r="M23" s="216"/>
      <c r="N23" s="216"/>
      <c r="O23" s="19"/>
      <c r="P23" s="217"/>
      <c r="Q23" s="217"/>
      <c r="R23" s="217"/>
      <c r="S23" s="217"/>
      <c r="T23" s="217"/>
      <c r="U23" s="19"/>
      <c r="V23" s="217"/>
      <c r="W23" s="217"/>
      <c r="X23" s="217"/>
      <c r="Y23" s="217"/>
      <c r="Z23" s="217"/>
      <c r="AA23" s="18" t="str">
        <f t="shared" si="0"/>
        <v>─</v>
      </c>
    </row>
    <row r="24" spans="1:27" ht="19.95" customHeight="1">
      <c r="A24" s="25" t="s">
        <v>229</v>
      </c>
      <c r="B24" s="216" t="s">
        <v>302</v>
      </c>
      <c r="C24" s="216"/>
      <c r="D24" s="216"/>
      <c r="E24" s="216"/>
      <c r="F24" s="216"/>
      <c r="G24" s="216"/>
      <c r="H24" s="17">
        <v>2</v>
      </c>
      <c r="I24" s="38"/>
      <c r="J24" s="216" t="s">
        <v>301</v>
      </c>
      <c r="K24" s="216"/>
      <c r="L24" s="216"/>
      <c r="M24" s="216"/>
      <c r="N24" s="216"/>
      <c r="O24" s="19"/>
      <c r="P24" s="217"/>
      <c r="Q24" s="217"/>
      <c r="R24" s="217"/>
      <c r="S24" s="217"/>
      <c r="T24" s="217"/>
      <c r="U24" s="19"/>
      <c r="V24" s="217"/>
      <c r="W24" s="217"/>
      <c r="X24" s="217"/>
      <c r="Y24" s="217"/>
      <c r="Z24" s="217"/>
      <c r="AA24" s="18" t="str">
        <f t="shared" si="0"/>
        <v>─</v>
      </c>
    </row>
    <row r="25" spans="1:27" ht="19.95" customHeight="1">
      <c r="A25" s="25" t="s">
        <v>234</v>
      </c>
      <c r="B25" s="216" t="s">
        <v>303</v>
      </c>
      <c r="C25" s="216"/>
      <c r="D25" s="216"/>
      <c r="E25" s="216"/>
      <c r="F25" s="216"/>
      <c r="G25" s="216"/>
      <c r="H25" s="17">
        <v>3</v>
      </c>
      <c r="I25" s="38"/>
      <c r="J25" s="216" t="s">
        <v>301</v>
      </c>
      <c r="K25" s="216"/>
      <c r="L25" s="216"/>
      <c r="M25" s="216"/>
      <c r="N25" s="216"/>
      <c r="O25" s="19"/>
      <c r="P25" s="217"/>
      <c r="Q25" s="217"/>
      <c r="R25" s="217"/>
      <c r="S25" s="217"/>
      <c r="T25" s="217"/>
      <c r="U25" s="19"/>
      <c r="V25" s="217"/>
      <c r="W25" s="217"/>
      <c r="X25" s="217"/>
      <c r="Y25" s="217"/>
      <c r="Z25" s="217"/>
      <c r="AA25" s="18" t="str">
        <f t="shared" si="0"/>
        <v>─</v>
      </c>
    </row>
    <row r="26" spans="1:27" ht="39" customHeight="1">
      <c r="A26" s="25" t="s">
        <v>239</v>
      </c>
      <c r="B26" s="216" t="s">
        <v>304</v>
      </c>
      <c r="C26" s="216"/>
      <c r="D26" s="216"/>
      <c r="E26" s="216"/>
      <c r="F26" s="216"/>
      <c r="G26" s="216"/>
      <c r="H26" s="17">
        <v>5</v>
      </c>
      <c r="I26" s="19"/>
      <c r="J26" s="217"/>
      <c r="K26" s="217"/>
      <c r="L26" s="217"/>
      <c r="M26" s="217"/>
      <c r="N26" s="217"/>
      <c r="O26" s="38"/>
      <c r="P26" s="216" t="s">
        <v>305</v>
      </c>
      <c r="Q26" s="216"/>
      <c r="R26" s="216"/>
      <c r="S26" s="216"/>
      <c r="T26" s="216"/>
      <c r="U26" s="38"/>
      <c r="V26" s="216" t="s">
        <v>306</v>
      </c>
      <c r="W26" s="216"/>
      <c r="X26" s="216"/>
      <c r="Y26" s="216"/>
      <c r="Z26" s="216"/>
      <c r="AA26" s="18" t="str">
        <f t="shared" si="0"/>
        <v>─</v>
      </c>
    </row>
    <row r="27" spans="1:27" ht="20.7" customHeight="1">
      <c r="A27" s="25" t="s">
        <v>307</v>
      </c>
      <c r="B27" s="216" t="s">
        <v>308</v>
      </c>
      <c r="C27" s="216"/>
      <c r="D27" s="216"/>
      <c r="E27" s="216"/>
      <c r="F27" s="216"/>
      <c r="G27" s="216"/>
      <c r="H27" s="17">
        <v>3</v>
      </c>
      <c r="I27" s="38"/>
      <c r="J27" s="216" t="s">
        <v>301</v>
      </c>
      <c r="K27" s="216"/>
      <c r="L27" s="216"/>
      <c r="M27" s="216"/>
      <c r="N27" s="216"/>
      <c r="O27" s="19"/>
      <c r="P27" s="217"/>
      <c r="Q27" s="217"/>
      <c r="R27" s="217"/>
      <c r="S27" s="217"/>
      <c r="T27" s="217"/>
      <c r="U27" s="19"/>
      <c r="V27" s="217"/>
      <c r="W27" s="217"/>
      <c r="X27" s="217"/>
      <c r="Y27" s="217"/>
      <c r="Z27" s="217"/>
      <c r="AA27" s="18" t="str">
        <f t="shared" si="0"/>
        <v>─</v>
      </c>
    </row>
    <row r="28" spans="1:27" ht="20.7" customHeight="1">
      <c r="A28" s="25" t="s">
        <v>250</v>
      </c>
      <c r="B28" s="216" t="s">
        <v>309</v>
      </c>
      <c r="C28" s="216"/>
      <c r="D28" s="216"/>
      <c r="E28" s="216"/>
      <c r="F28" s="216"/>
      <c r="G28" s="216"/>
      <c r="H28" s="17">
        <v>1</v>
      </c>
      <c r="I28" s="38"/>
      <c r="J28" s="216" t="s">
        <v>310</v>
      </c>
      <c r="K28" s="216"/>
      <c r="L28" s="216"/>
      <c r="M28" s="216"/>
      <c r="N28" s="216"/>
      <c r="O28" s="38"/>
      <c r="P28" s="216" t="s">
        <v>311</v>
      </c>
      <c r="Q28" s="216"/>
      <c r="R28" s="216"/>
      <c r="S28" s="216"/>
      <c r="T28" s="216"/>
      <c r="U28" s="38"/>
      <c r="V28" s="216" t="s">
        <v>312</v>
      </c>
      <c r="W28" s="216"/>
      <c r="X28" s="216"/>
      <c r="Y28" s="216"/>
      <c r="Z28" s="216"/>
      <c r="AA28" s="18" t="str">
        <f t="shared" si="0"/>
        <v>─</v>
      </c>
    </row>
    <row r="29" spans="1:27" ht="28.5" customHeight="1">
      <c r="A29" s="25" t="s">
        <v>254</v>
      </c>
      <c r="B29" s="216" t="s">
        <v>313</v>
      </c>
      <c r="C29" s="216"/>
      <c r="D29" s="216"/>
      <c r="E29" s="216"/>
      <c r="F29" s="216"/>
      <c r="G29" s="216"/>
      <c r="H29" s="17">
        <v>1</v>
      </c>
      <c r="I29" s="20"/>
      <c r="J29" s="30"/>
      <c r="K29" s="30"/>
      <c r="L29" s="30"/>
      <c r="M29" s="30"/>
      <c r="N29" s="30"/>
      <c r="O29" s="30"/>
      <c r="P29" s="30"/>
      <c r="Q29" s="30"/>
      <c r="R29" s="31" t="s">
        <v>314</v>
      </c>
      <c r="S29" s="41"/>
      <c r="T29" s="32" t="s">
        <v>315</v>
      </c>
      <c r="U29" s="32"/>
      <c r="V29" s="32"/>
      <c r="W29" s="33"/>
      <c r="X29" s="30"/>
      <c r="Y29" s="30"/>
      <c r="Z29" s="34"/>
      <c r="AA29" s="18" t="str">
        <f>IF(S29="","─",S29*H29)</f>
        <v>─</v>
      </c>
    </row>
    <row r="30" spans="1:27" ht="20.100000000000001" customHeight="1">
      <c r="A30" s="191" t="s">
        <v>273</v>
      </c>
      <c r="B30" s="192"/>
      <c r="C30" s="192"/>
      <c r="D30" s="192"/>
      <c r="E30" s="192"/>
      <c r="F30" s="192"/>
      <c r="G30" s="192"/>
      <c r="H30" s="192"/>
      <c r="I30" s="192"/>
      <c r="J30" s="192"/>
      <c r="K30" s="192"/>
      <c r="L30" s="192"/>
      <c r="M30" s="192"/>
      <c r="N30" s="192"/>
      <c r="O30" s="192"/>
      <c r="P30" s="192"/>
      <c r="Q30" s="192"/>
      <c r="R30" s="192"/>
      <c r="S30" s="192"/>
      <c r="T30" s="192"/>
      <c r="U30" s="192"/>
      <c r="V30" s="192"/>
      <c r="W30" s="192"/>
      <c r="X30" s="192"/>
      <c r="Y30" s="192"/>
      <c r="Z30" s="193"/>
      <c r="AA30" s="35">
        <f>SUM(AA14:AA29)</f>
        <v>0</v>
      </c>
    </row>
  </sheetData>
  <sheetProtection sheet="1" selectLockedCells="1"/>
  <mergeCells count="89">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 ref="A4:AA4"/>
    <mergeCell ref="A6:G6"/>
    <mergeCell ref="A7:G7"/>
    <mergeCell ref="U6:AA6"/>
    <mergeCell ref="O6:T6"/>
    <mergeCell ref="H6:N6"/>
    <mergeCell ref="H7:AA7"/>
    <mergeCell ref="O1:T1"/>
    <mergeCell ref="U1:AA1"/>
    <mergeCell ref="A2:G2"/>
    <mergeCell ref="H2:N2"/>
    <mergeCell ref="O2:T2"/>
    <mergeCell ref="U2:AA2"/>
    <mergeCell ref="D1:G1"/>
    <mergeCell ref="H1:N1"/>
    <mergeCell ref="B21:G21"/>
    <mergeCell ref="J21:N21"/>
    <mergeCell ref="P21:T21"/>
    <mergeCell ref="B20:G20"/>
    <mergeCell ref="B14:G14"/>
    <mergeCell ref="J14:N14"/>
    <mergeCell ref="P14:T14"/>
    <mergeCell ref="A18:A19"/>
    <mergeCell ref="B18:G19"/>
    <mergeCell ref="H19:N19"/>
    <mergeCell ref="A16:A17"/>
    <mergeCell ref="B16:G17"/>
    <mergeCell ref="H17:N17"/>
    <mergeCell ref="V21:Z21"/>
    <mergeCell ref="J16:N16"/>
    <mergeCell ref="P16:T16"/>
    <mergeCell ref="V16:Z16"/>
    <mergeCell ref="J18:N18"/>
    <mergeCell ref="P18:T18"/>
    <mergeCell ref="V18:Z18"/>
    <mergeCell ref="J20:N20"/>
    <mergeCell ref="P20:T20"/>
    <mergeCell ref="V20:Z20"/>
    <mergeCell ref="V22:Z22"/>
    <mergeCell ref="P24:T24"/>
    <mergeCell ref="V24:Z24"/>
    <mergeCell ref="B23:G23"/>
    <mergeCell ref="J23:N23"/>
    <mergeCell ref="P23:T23"/>
    <mergeCell ref="V23:Z23"/>
    <mergeCell ref="B24:G24"/>
    <mergeCell ref="J24:N24"/>
    <mergeCell ref="B22:G22"/>
    <mergeCell ref="J22:N22"/>
    <mergeCell ref="P22:T22"/>
    <mergeCell ref="B25:G25"/>
    <mergeCell ref="J25:N25"/>
    <mergeCell ref="P25:T25"/>
    <mergeCell ref="V25:Z25"/>
    <mergeCell ref="J27:N27"/>
    <mergeCell ref="P27:T27"/>
    <mergeCell ref="V27:Z27"/>
    <mergeCell ref="B26:G26"/>
    <mergeCell ref="J26:N26"/>
    <mergeCell ref="P26:T26"/>
    <mergeCell ref="V26:Z26"/>
    <mergeCell ref="B27:G27"/>
    <mergeCell ref="A30:Z30"/>
    <mergeCell ref="B29:G29"/>
    <mergeCell ref="B28:G28"/>
    <mergeCell ref="J28:N28"/>
    <mergeCell ref="P28:T28"/>
    <mergeCell ref="V28:Z28"/>
    <mergeCell ref="V14:Z14"/>
    <mergeCell ref="B15:G15"/>
    <mergeCell ref="J15:N15"/>
    <mergeCell ref="P15:T15"/>
    <mergeCell ref="V15:Z15"/>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C8F4C9-CB1D-416B-A7DC-694C579C8900}">
  <dimension ref="A1:Y24"/>
  <sheetViews>
    <sheetView view="pageBreakPreview" zoomScaleNormal="100" zoomScaleSheetLayoutView="100" workbookViewId="0">
      <selection activeCell="B16" sqref="B16:I16"/>
    </sheetView>
  </sheetViews>
  <sheetFormatPr defaultColWidth="8.88671875" defaultRowHeight="13.2"/>
  <cols>
    <col min="1" max="24" width="3.6640625" style="2" customWidth="1"/>
    <col min="25" max="16384" width="8.88671875" style="2"/>
  </cols>
  <sheetData>
    <row r="1" spans="1:25" ht="19.350000000000001" customHeight="1">
      <c r="A1" s="2" t="str">
        <f>治験経費6_経費算出基準!$A$1</f>
        <v>治験経費6</v>
      </c>
      <c r="D1" s="144" t="s">
        <v>2</v>
      </c>
      <c r="E1" s="144"/>
      <c r="F1" s="144"/>
      <c r="G1" s="126" t="str">
        <f>IF(治験経費6_経費算出基準!G1="","",治験経費6_経費算出基準!G1)</f>
        <v/>
      </c>
      <c r="H1" s="144"/>
      <c r="I1" s="144"/>
      <c r="J1" s="144"/>
      <c r="K1" s="144"/>
      <c r="L1" s="144"/>
      <c r="M1" s="144" t="s">
        <v>96</v>
      </c>
      <c r="N1" s="144"/>
      <c r="O1" s="144"/>
      <c r="P1" s="144"/>
      <c r="Q1" s="144"/>
      <c r="R1" s="144"/>
      <c r="S1" s="205" t="str">
        <f>IF(治験経費6_経費算出基準!S1="","",治験経費6_経費算出基準!S1)</f>
        <v/>
      </c>
      <c r="T1" s="159"/>
      <c r="U1" s="159"/>
      <c r="V1" s="159"/>
      <c r="W1" s="159"/>
      <c r="X1" s="160"/>
    </row>
    <row r="2" spans="1:25" ht="19.350000000000001" customHeight="1">
      <c r="A2" s="126" t="s">
        <v>6</v>
      </c>
      <c r="B2" s="126"/>
      <c r="C2" s="126"/>
      <c r="D2" s="126"/>
      <c r="E2" s="126"/>
      <c r="F2" s="126"/>
      <c r="G2" s="126" t="str">
        <f>IF(治験経費6_経費算出基準!G2="","",治験経費6_経費算出基準!G2)</f>
        <v>I：医師主導治験</v>
      </c>
      <c r="H2" s="144"/>
      <c r="I2" s="144"/>
      <c r="J2" s="144"/>
      <c r="K2" s="144"/>
      <c r="L2" s="144"/>
      <c r="M2" s="144" t="s">
        <v>8</v>
      </c>
      <c r="N2" s="144"/>
      <c r="O2" s="144"/>
      <c r="P2" s="144"/>
      <c r="Q2" s="144"/>
      <c r="R2" s="144"/>
      <c r="S2" s="206" t="str">
        <f>IF(治験経費6_経費算出基準!S2="","",治験経費6_経費算出基準!S2)</f>
        <v>20xx/xx/xx</v>
      </c>
      <c r="T2" s="206"/>
      <c r="U2" s="206"/>
      <c r="V2" s="206"/>
      <c r="W2" s="206"/>
      <c r="X2" s="206"/>
    </row>
    <row r="3" spans="1:25" ht="7.35" customHeight="1"/>
    <row r="4" spans="1:25" ht="19.2">
      <c r="A4" s="125" t="s">
        <v>316</v>
      </c>
      <c r="B4" s="125"/>
      <c r="C4" s="125"/>
      <c r="D4" s="125"/>
      <c r="E4" s="125"/>
      <c r="F4" s="125"/>
      <c r="G4" s="125"/>
      <c r="H4" s="125"/>
      <c r="I4" s="125"/>
      <c r="J4" s="125"/>
      <c r="K4" s="125"/>
      <c r="L4" s="125"/>
      <c r="M4" s="125"/>
      <c r="N4" s="125"/>
      <c r="O4" s="125"/>
      <c r="P4" s="125"/>
      <c r="Q4" s="125"/>
      <c r="R4" s="125"/>
      <c r="S4" s="125"/>
      <c r="T4" s="125"/>
      <c r="U4" s="125"/>
      <c r="V4" s="125"/>
      <c r="W4" s="125"/>
      <c r="X4" s="125"/>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130" t="s">
        <v>100</v>
      </c>
      <c r="B6" s="130"/>
      <c r="C6" s="130"/>
      <c r="D6" s="130"/>
      <c r="E6" s="130"/>
      <c r="F6" s="130"/>
      <c r="G6" s="126" t="str">
        <f>IF(治験経費6_経費算出基準!G6="","",治験経費6_経費算出基準!G6)</f>
        <v/>
      </c>
      <c r="H6" s="144"/>
      <c r="I6" s="144"/>
      <c r="J6" s="144"/>
      <c r="K6" s="144"/>
      <c r="L6" s="144"/>
      <c r="M6" s="133" t="s">
        <v>101</v>
      </c>
      <c r="N6" s="133"/>
      <c r="O6" s="133"/>
      <c r="P6" s="133"/>
      <c r="Q6" s="133"/>
      <c r="R6" s="133"/>
      <c r="S6" s="191" t="str">
        <f>IF(治験経費6_経費算出基準!S6="","",治験経費6_経費算出基準!S6)</f>
        <v/>
      </c>
      <c r="T6" s="192"/>
      <c r="U6" s="192"/>
      <c r="V6" s="192"/>
      <c r="W6" s="192"/>
      <c r="X6" s="193"/>
      <c r="Y6" s="48"/>
    </row>
    <row r="7" spans="1:25" ht="33.6" customHeight="1">
      <c r="A7" s="126" t="s">
        <v>102</v>
      </c>
      <c r="B7" s="126"/>
      <c r="C7" s="126"/>
      <c r="D7" s="126"/>
      <c r="E7" s="126"/>
      <c r="F7" s="126"/>
      <c r="G7" s="176" t="str">
        <f>IF(治験経費6_経費算出基準!G7="","",治験経費6_経費算出基準!G7)</f>
        <v/>
      </c>
      <c r="H7" s="264"/>
      <c r="I7" s="264"/>
      <c r="J7" s="264"/>
      <c r="K7" s="264"/>
      <c r="L7" s="264"/>
      <c r="M7" s="264"/>
      <c r="N7" s="264"/>
      <c r="O7" s="264"/>
      <c r="P7" s="264"/>
      <c r="Q7" s="264"/>
      <c r="R7" s="264"/>
      <c r="S7" s="264"/>
      <c r="T7" s="264"/>
      <c r="U7" s="264"/>
      <c r="V7" s="264"/>
      <c r="W7" s="264"/>
      <c r="X7" s="265"/>
    </row>
    <row r="8" spans="1:25" ht="33.6" customHeight="1">
      <c r="A8" s="126" t="s">
        <v>103</v>
      </c>
      <c r="B8" s="126"/>
      <c r="C8" s="126"/>
      <c r="D8" s="126"/>
      <c r="E8" s="126"/>
      <c r="F8" s="126"/>
      <c r="G8" s="126" t="str">
        <f>IF(治験経費6_経費算出基準!G8="","",治験経費6_経費算出基準!G8)</f>
        <v/>
      </c>
      <c r="H8" s="144"/>
      <c r="I8" s="144"/>
      <c r="J8" s="144"/>
      <c r="K8" s="144"/>
      <c r="L8" s="144"/>
      <c r="M8" s="133" t="s">
        <v>177</v>
      </c>
      <c r="N8" s="133"/>
      <c r="O8" s="133"/>
      <c r="P8" s="133"/>
      <c r="Q8" s="133"/>
      <c r="R8" s="133"/>
      <c r="S8" s="191" t="str">
        <f>IF(治験経費6_経費算出基準!S8="","",治験経費6_経費算出基準!S8)</f>
        <v/>
      </c>
      <c r="T8" s="192"/>
      <c r="U8" s="192"/>
      <c r="V8" s="192"/>
      <c r="W8" s="192"/>
      <c r="X8" s="193"/>
      <c r="Y8" s="48"/>
    </row>
    <row r="9" spans="1:25" ht="33.6" customHeight="1">
      <c r="A9" s="152" t="s">
        <v>105</v>
      </c>
      <c r="B9" s="153"/>
      <c r="C9" s="153"/>
      <c r="D9" s="153"/>
      <c r="E9" s="153"/>
      <c r="F9" s="154"/>
      <c r="G9" s="266" t="str">
        <f>IF(治験経費6_経費算出基準!G9="","",治験経費6_経費算出基準!G9)</f>
        <v>20xx/xx/xx</v>
      </c>
      <c r="H9" s="206"/>
      <c r="I9" s="206"/>
      <c r="J9" s="206"/>
      <c r="K9" s="206"/>
      <c r="L9" s="206"/>
      <c r="M9" s="158" t="s">
        <v>106</v>
      </c>
      <c r="N9" s="159"/>
      <c r="O9" s="159"/>
      <c r="P9" s="159"/>
      <c r="Q9" s="159"/>
      <c r="R9" s="160"/>
      <c r="S9" s="267" t="str">
        <f>IF(治験経費6_経費算出基準!S9="","",治験経費6_経費算出基準!S9)</f>
        <v>20xx/xx/xx</v>
      </c>
      <c r="T9" s="268"/>
      <c r="U9" s="268"/>
      <c r="V9" s="268"/>
      <c r="W9" s="268"/>
      <c r="X9" s="269"/>
      <c r="Y9" s="48"/>
    </row>
    <row r="10" spans="1:25" ht="33.6" customHeight="1">
      <c r="A10" s="130" t="s">
        <v>107</v>
      </c>
      <c r="B10" s="130"/>
      <c r="C10" s="130"/>
      <c r="D10" s="130"/>
      <c r="E10" s="130"/>
      <c r="F10" s="130"/>
      <c r="G10" s="152" t="str">
        <f>IF(治験経費6_経費算出基準!G10="","",治験経費6_経費算出基準!G10)</f>
        <v/>
      </c>
      <c r="H10" s="174"/>
      <c r="I10" s="174"/>
      <c r="J10" s="174"/>
      <c r="K10" s="174"/>
      <c r="L10" s="47" t="s">
        <v>108</v>
      </c>
      <c r="M10" s="209" t="s">
        <v>109</v>
      </c>
      <c r="N10" s="210"/>
      <c r="O10" s="210"/>
      <c r="P10" s="210"/>
      <c r="Q10" s="210"/>
      <c r="R10" s="211"/>
      <c r="S10" s="191" t="str">
        <f>IF(治験経費6_経費算出基準!S10="","",治験経費6_経費算出基準!S10)</f>
        <v/>
      </c>
      <c r="T10" s="192"/>
      <c r="U10" s="192"/>
      <c r="V10" s="192"/>
      <c r="W10" s="192"/>
      <c r="X10" s="46" t="s">
        <v>110</v>
      </c>
      <c r="Y10" s="48"/>
    </row>
    <row r="11" spans="1:25" ht="7.5" customHeight="1"/>
    <row r="12" spans="1:25" ht="33" customHeight="1">
      <c r="A12" s="247" t="s">
        <v>317</v>
      </c>
      <c r="B12" s="247"/>
      <c r="C12" s="247"/>
      <c r="D12" s="247"/>
      <c r="E12" s="247"/>
      <c r="F12" s="247"/>
      <c r="G12" s="248">
        <f>IF(G1="均等割",0,治験経費6_経費算出基準!$T$58)</f>
        <v>0</v>
      </c>
      <c r="H12" s="248"/>
      <c r="I12" s="248"/>
      <c r="J12" s="248"/>
      <c r="K12" s="248"/>
      <c r="L12" s="248"/>
      <c r="M12" s="270" t="s">
        <v>318</v>
      </c>
      <c r="N12" s="270"/>
      <c r="O12" s="270"/>
      <c r="P12" s="270"/>
      <c r="Q12" s="270"/>
      <c r="R12" s="270"/>
      <c r="S12" s="248">
        <f>IF(G1="均等割",0,IF(治験経費6_経費算出基準!$E$29="要",治験経費6_経費算出基準!$S$46*治験経費6_経費算出基準!$Q$58,0))</f>
        <v>0</v>
      </c>
      <c r="T12" s="248"/>
      <c r="U12" s="248"/>
      <c r="V12" s="248"/>
      <c r="W12" s="248"/>
      <c r="X12" s="248"/>
    </row>
    <row r="13" spans="1:25" ht="33" customHeight="1">
      <c r="A13" s="247" t="s">
        <v>319</v>
      </c>
      <c r="B13" s="247"/>
      <c r="C13" s="247"/>
      <c r="D13" s="247"/>
      <c r="E13" s="247"/>
      <c r="F13" s="247"/>
      <c r="G13" s="248">
        <f>IF($G$10="",0,ROUNDDOWN($G$12/$G$10,0))</f>
        <v>0</v>
      </c>
      <c r="H13" s="248"/>
      <c r="I13" s="248"/>
      <c r="J13" s="248"/>
      <c r="K13" s="248"/>
      <c r="L13" s="248"/>
      <c r="M13" s="252" t="s">
        <v>320</v>
      </c>
      <c r="N13" s="252"/>
      <c r="O13" s="252"/>
      <c r="P13" s="252"/>
      <c r="Q13" s="252"/>
      <c r="R13" s="252"/>
      <c r="S13" s="248">
        <f>IF($G$10="",0,ROUNDDOWN($S$12/$G$10,0))</f>
        <v>0</v>
      </c>
      <c r="T13" s="248"/>
      <c r="U13" s="248"/>
      <c r="V13" s="248"/>
      <c r="W13" s="248"/>
      <c r="X13" s="248"/>
    </row>
    <row r="14" spans="1:25" ht="7.5" customHeight="1"/>
    <row r="15" spans="1:25">
      <c r="A15" s="49"/>
      <c r="B15" s="253" t="s">
        <v>321</v>
      </c>
      <c r="C15" s="254"/>
      <c r="D15" s="254"/>
      <c r="E15" s="254"/>
      <c r="F15" s="254"/>
      <c r="G15" s="254"/>
      <c r="H15" s="254"/>
      <c r="I15" s="255"/>
      <c r="J15" s="253" t="s">
        <v>322</v>
      </c>
      <c r="K15" s="254"/>
      <c r="L15" s="255"/>
      <c r="M15" s="256" t="s">
        <v>323</v>
      </c>
      <c r="N15" s="257"/>
      <c r="O15" s="257"/>
      <c r="P15" s="257"/>
      <c r="Q15" s="257"/>
      <c r="R15" s="258"/>
      <c r="S15" s="249" t="s">
        <v>324</v>
      </c>
      <c r="T15" s="250"/>
      <c r="U15" s="250"/>
      <c r="V15" s="250"/>
      <c r="W15" s="250"/>
      <c r="X15" s="251"/>
    </row>
    <row r="16" spans="1:25" ht="33.6" customHeight="1">
      <c r="A16" s="49">
        <v>1</v>
      </c>
      <c r="B16" s="127"/>
      <c r="C16" s="259"/>
      <c r="D16" s="259"/>
      <c r="E16" s="259"/>
      <c r="F16" s="259"/>
      <c r="G16" s="259"/>
      <c r="H16" s="259"/>
      <c r="I16" s="260"/>
      <c r="J16" s="261"/>
      <c r="K16" s="262"/>
      <c r="L16" s="263"/>
      <c r="M16" s="242">
        <f>INT(ROUNDDOWN($G$13*$J16,0))</f>
        <v>0</v>
      </c>
      <c r="N16" s="243"/>
      <c r="O16" s="243"/>
      <c r="P16" s="243"/>
      <c r="Q16" s="243"/>
      <c r="R16" s="244"/>
      <c r="S16" s="271">
        <f>INT(ROUNDDOWN($S$13*$J16,0))</f>
        <v>0</v>
      </c>
      <c r="T16" s="272"/>
      <c r="U16" s="272"/>
      <c r="V16" s="272"/>
      <c r="W16" s="272"/>
      <c r="X16" s="273"/>
    </row>
    <row r="17" spans="1:24" ht="33.6" customHeight="1">
      <c r="A17" s="49">
        <v>2</v>
      </c>
      <c r="B17" s="127"/>
      <c r="C17" s="259"/>
      <c r="D17" s="259"/>
      <c r="E17" s="259"/>
      <c r="F17" s="259"/>
      <c r="G17" s="259"/>
      <c r="H17" s="259"/>
      <c r="I17" s="260"/>
      <c r="J17" s="261"/>
      <c r="K17" s="262"/>
      <c r="L17" s="263"/>
      <c r="M17" s="242">
        <f t="shared" ref="M17:M20" si="0">INT(ROUNDDOWN($G$13*$J17,0))</f>
        <v>0</v>
      </c>
      <c r="N17" s="243"/>
      <c r="O17" s="243"/>
      <c r="P17" s="243"/>
      <c r="Q17" s="243"/>
      <c r="R17" s="244"/>
      <c r="S17" s="271">
        <f t="shared" ref="S17:S20" si="1">INT(ROUNDDOWN($S$13*$J17,0))</f>
        <v>0</v>
      </c>
      <c r="T17" s="272"/>
      <c r="U17" s="272"/>
      <c r="V17" s="272"/>
      <c r="W17" s="272"/>
      <c r="X17" s="273"/>
    </row>
    <row r="18" spans="1:24" ht="33.6" customHeight="1">
      <c r="A18" s="49">
        <v>3</v>
      </c>
      <c r="B18" s="127"/>
      <c r="C18" s="259"/>
      <c r="D18" s="259"/>
      <c r="E18" s="259"/>
      <c r="F18" s="259"/>
      <c r="G18" s="259"/>
      <c r="H18" s="259"/>
      <c r="I18" s="260"/>
      <c r="J18" s="261"/>
      <c r="K18" s="262"/>
      <c r="L18" s="263"/>
      <c r="M18" s="242">
        <f t="shared" si="0"/>
        <v>0</v>
      </c>
      <c r="N18" s="243"/>
      <c r="O18" s="243"/>
      <c r="P18" s="243"/>
      <c r="Q18" s="243"/>
      <c r="R18" s="244"/>
      <c r="S18" s="271">
        <f t="shared" si="1"/>
        <v>0</v>
      </c>
      <c r="T18" s="272"/>
      <c r="U18" s="272"/>
      <c r="V18" s="272"/>
      <c r="W18" s="272"/>
      <c r="X18" s="273"/>
    </row>
    <row r="19" spans="1:24" ht="33.6" customHeight="1">
      <c r="A19" s="49">
        <v>4</v>
      </c>
      <c r="B19" s="127"/>
      <c r="C19" s="259"/>
      <c r="D19" s="259"/>
      <c r="E19" s="259"/>
      <c r="F19" s="259"/>
      <c r="G19" s="259"/>
      <c r="H19" s="259"/>
      <c r="I19" s="260"/>
      <c r="J19" s="239"/>
      <c r="K19" s="240"/>
      <c r="L19" s="241"/>
      <c r="M19" s="242">
        <f t="shared" si="0"/>
        <v>0</v>
      </c>
      <c r="N19" s="243"/>
      <c r="O19" s="243"/>
      <c r="P19" s="243"/>
      <c r="Q19" s="243"/>
      <c r="R19" s="244"/>
      <c r="S19" s="271">
        <f t="shared" si="1"/>
        <v>0</v>
      </c>
      <c r="T19" s="272"/>
      <c r="U19" s="272"/>
      <c r="V19" s="272"/>
      <c r="W19" s="272"/>
      <c r="X19" s="273"/>
    </row>
    <row r="20" spans="1:24" ht="33.6" customHeight="1">
      <c r="A20" s="49">
        <v>5</v>
      </c>
      <c r="B20" s="127"/>
      <c r="C20" s="259"/>
      <c r="D20" s="259"/>
      <c r="E20" s="259"/>
      <c r="F20" s="259"/>
      <c r="G20" s="259"/>
      <c r="H20" s="259"/>
      <c r="I20" s="260"/>
      <c r="J20" s="239"/>
      <c r="K20" s="240"/>
      <c r="L20" s="241"/>
      <c r="M20" s="242">
        <f t="shared" si="0"/>
        <v>0</v>
      </c>
      <c r="N20" s="243"/>
      <c r="O20" s="243"/>
      <c r="P20" s="243"/>
      <c r="Q20" s="243"/>
      <c r="R20" s="244"/>
      <c r="S20" s="271">
        <f t="shared" si="1"/>
        <v>0</v>
      </c>
      <c r="T20" s="272"/>
      <c r="U20" s="272"/>
      <c r="V20" s="272"/>
      <c r="W20" s="272"/>
      <c r="X20" s="273"/>
    </row>
    <row r="21" spans="1:24" ht="33.6" customHeight="1">
      <c r="B21" s="50"/>
      <c r="I21" s="51" t="s">
        <v>325</v>
      </c>
      <c r="J21" s="277">
        <f>SUM(J16:L20)</f>
        <v>0</v>
      </c>
      <c r="K21" s="278"/>
      <c r="L21" s="279"/>
      <c r="M21" s="242">
        <f>SUM(M16:R20)</f>
        <v>0</v>
      </c>
      <c r="N21" s="243"/>
      <c r="O21" s="243"/>
      <c r="P21" s="243"/>
      <c r="Q21" s="243"/>
      <c r="R21" s="244"/>
      <c r="S21" s="242">
        <f>SUM(S16:X20)</f>
        <v>0</v>
      </c>
      <c r="T21" s="243"/>
      <c r="U21" s="243"/>
      <c r="V21" s="243"/>
      <c r="W21" s="243"/>
      <c r="X21" s="244"/>
    </row>
    <row r="22" spans="1:24" ht="7.5" customHeight="1"/>
    <row r="23" spans="1:24" ht="33.6" customHeight="1">
      <c r="A23" s="245" t="s">
        <v>326</v>
      </c>
      <c r="B23" s="245"/>
      <c r="C23" s="245"/>
      <c r="D23" s="245"/>
      <c r="E23" s="246"/>
      <c r="F23" s="274" t="s">
        <v>327</v>
      </c>
      <c r="G23" s="275"/>
      <c r="H23" s="275"/>
      <c r="I23" s="275"/>
      <c r="J23" s="275"/>
      <c r="K23" s="275"/>
      <c r="L23" s="275"/>
      <c r="M23" s="276">
        <f>IF($G$10="",0,$G$12-$M21*$G$10)</f>
        <v>0</v>
      </c>
      <c r="N23" s="276"/>
      <c r="O23" s="276"/>
      <c r="P23" s="276"/>
      <c r="Q23" s="276"/>
      <c r="R23" s="276"/>
      <c r="S23" s="276">
        <f>IF($G$10="",0,$S$12-$S21*$G$10)</f>
        <v>0</v>
      </c>
      <c r="T23" s="276"/>
      <c r="U23" s="276"/>
      <c r="V23" s="276"/>
      <c r="W23" s="276"/>
      <c r="X23" s="276"/>
    </row>
    <row r="24" spans="1:24" ht="8.1" customHeight="1"/>
  </sheetData>
  <sheetProtection sheet="1" selectLockedCells="1"/>
  <mergeCells count="66">
    <mergeCell ref="F23:L23"/>
    <mergeCell ref="M23:R23"/>
    <mergeCell ref="S23:X23"/>
    <mergeCell ref="B18:I18"/>
    <mergeCell ref="J18:L18"/>
    <mergeCell ref="M18:R18"/>
    <mergeCell ref="S18:X18"/>
    <mergeCell ref="B19:I19"/>
    <mergeCell ref="M19:R19"/>
    <mergeCell ref="S19:X19"/>
    <mergeCell ref="B20:I20"/>
    <mergeCell ref="M20:R20"/>
    <mergeCell ref="S20:X20"/>
    <mergeCell ref="J21:L21"/>
    <mergeCell ref="M21:R21"/>
    <mergeCell ref="J19:L19"/>
    <mergeCell ref="S16:X16"/>
    <mergeCell ref="B17:I17"/>
    <mergeCell ref="J17:L17"/>
    <mergeCell ref="M17:R17"/>
    <mergeCell ref="S17:X17"/>
    <mergeCell ref="A10:F10"/>
    <mergeCell ref="G10:K10"/>
    <mergeCell ref="M10:R10"/>
    <mergeCell ref="S10:W10"/>
    <mergeCell ref="M12:R12"/>
    <mergeCell ref="S12:X12"/>
    <mergeCell ref="A8:F8"/>
    <mergeCell ref="G8:L8"/>
    <mergeCell ref="M8:R8"/>
    <mergeCell ref="S8:X8"/>
    <mergeCell ref="A9:F9"/>
    <mergeCell ref="G9:L9"/>
    <mergeCell ref="M9:R9"/>
    <mergeCell ref="S9:X9"/>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 ref="J20:L20"/>
    <mergeCell ref="S21:X21"/>
    <mergeCell ref="A23:E23"/>
    <mergeCell ref="A12:F12"/>
    <mergeCell ref="A13:F13"/>
    <mergeCell ref="G12:L12"/>
    <mergeCell ref="G13:L13"/>
    <mergeCell ref="S15:X15"/>
    <mergeCell ref="M13:R13"/>
    <mergeCell ref="B15:I15"/>
    <mergeCell ref="J15:L15"/>
    <mergeCell ref="M15:R15"/>
    <mergeCell ref="S13:X13"/>
    <mergeCell ref="B16:I16"/>
    <mergeCell ref="J16:L16"/>
    <mergeCell ref="M16:R16"/>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17" sqref="B17:I17"/>
    </sheetView>
  </sheetViews>
  <sheetFormatPr defaultColWidth="8.88671875" defaultRowHeight="13.2"/>
  <cols>
    <col min="1" max="24" width="3.6640625" style="2" customWidth="1"/>
    <col min="25" max="16384" width="8.88671875" style="2"/>
  </cols>
  <sheetData>
    <row r="1" spans="1:25" ht="19.350000000000001" customHeight="1">
      <c r="A1" s="2" t="str">
        <f>治験経費6_経費算出基準!$A$1</f>
        <v>治験経費6</v>
      </c>
      <c r="D1" s="144" t="s">
        <v>2</v>
      </c>
      <c r="E1" s="144"/>
      <c r="F1" s="144"/>
      <c r="G1" s="126" t="str">
        <f>IF(治験経費6_経費算出基準!G1="","",治験経費6_経費算出基準!G1)</f>
        <v/>
      </c>
      <c r="H1" s="144"/>
      <c r="I1" s="144"/>
      <c r="J1" s="144"/>
      <c r="K1" s="144"/>
      <c r="L1" s="144"/>
      <c r="M1" s="144" t="s">
        <v>96</v>
      </c>
      <c r="N1" s="144"/>
      <c r="O1" s="144"/>
      <c r="P1" s="144"/>
      <c r="Q1" s="144"/>
      <c r="R1" s="144"/>
      <c r="S1" s="205" t="str">
        <f>IF(治験経費6_経費算出基準!S1="","",治験経費6_経費算出基準!S1)</f>
        <v/>
      </c>
      <c r="T1" s="159"/>
      <c r="U1" s="159"/>
      <c r="V1" s="159"/>
      <c r="W1" s="159"/>
      <c r="X1" s="160"/>
    </row>
    <row r="2" spans="1:25" ht="19.350000000000001" customHeight="1">
      <c r="A2" s="126" t="s">
        <v>6</v>
      </c>
      <c r="B2" s="126"/>
      <c r="C2" s="126"/>
      <c r="D2" s="126"/>
      <c r="E2" s="126"/>
      <c r="F2" s="126"/>
      <c r="G2" s="126" t="str">
        <f>IF(治験経費6_経費算出基準!G2="","",治験経費6_経費算出基準!G2)</f>
        <v>I：医師主導治験</v>
      </c>
      <c r="H2" s="144"/>
      <c r="I2" s="144"/>
      <c r="J2" s="144"/>
      <c r="K2" s="144"/>
      <c r="L2" s="144"/>
      <c r="M2" s="144" t="s">
        <v>8</v>
      </c>
      <c r="N2" s="144"/>
      <c r="O2" s="144"/>
      <c r="P2" s="144"/>
      <c r="Q2" s="144"/>
      <c r="R2" s="144"/>
      <c r="S2" s="206" t="str">
        <f>IF(治験経費6_経費算出基準!S2="","",治験経費6_経費算出基準!S2)</f>
        <v>20xx/xx/xx</v>
      </c>
      <c r="T2" s="206"/>
      <c r="U2" s="206"/>
      <c r="V2" s="206"/>
      <c r="W2" s="206"/>
      <c r="X2" s="206"/>
    </row>
    <row r="3" spans="1:25" ht="7.35" customHeight="1"/>
    <row r="4" spans="1:25" ht="19.2">
      <c r="A4" s="125" t="s">
        <v>328</v>
      </c>
      <c r="B4" s="125"/>
      <c r="C4" s="125"/>
      <c r="D4" s="125"/>
      <c r="E4" s="125"/>
      <c r="F4" s="125"/>
      <c r="G4" s="125"/>
      <c r="H4" s="125"/>
      <c r="I4" s="125"/>
      <c r="J4" s="125"/>
      <c r="K4" s="125"/>
      <c r="L4" s="125"/>
      <c r="M4" s="125"/>
      <c r="N4" s="125"/>
      <c r="O4" s="125"/>
      <c r="P4" s="125"/>
      <c r="Q4" s="125"/>
      <c r="R4" s="125"/>
      <c r="S4" s="125"/>
      <c r="T4" s="125"/>
      <c r="U4" s="125"/>
      <c r="V4" s="125"/>
      <c r="W4" s="125"/>
      <c r="X4" s="125"/>
    </row>
    <row r="5" spans="1:25" ht="7.35" customHeight="1">
      <c r="A5" s="4"/>
      <c r="B5" s="4"/>
      <c r="C5" s="4"/>
      <c r="D5" s="4"/>
      <c r="E5" s="4"/>
      <c r="F5" s="4"/>
      <c r="G5" s="4"/>
      <c r="H5" s="4"/>
      <c r="I5" s="4"/>
      <c r="J5" s="4"/>
      <c r="K5" s="4"/>
      <c r="L5" s="4"/>
      <c r="M5" s="4"/>
      <c r="N5" s="4"/>
      <c r="O5" s="4"/>
      <c r="P5" s="4"/>
      <c r="Q5" s="4"/>
      <c r="R5" s="4"/>
      <c r="S5" s="4"/>
      <c r="T5" s="4"/>
      <c r="U5" s="4"/>
      <c r="V5" s="4"/>
      <c r="W5" s="4"/>
      <c r="X5" s="4"/>
    </row>
    <row r="6" spans="1:25" ht="33.6" customHeight="1">
      <c r="A6" s="130" t="s">
        <v>100</v>
      </c>
      <c r="B6" s="130"/>
      <c r="C6" s="130"/>
      <c r="D6" s="130"/>
      <c r="E6" s="130"/>
      <c r="F6" s="130"/>
      <c r="G6" s="126" t="str">
        <f>IF(治験経費6_経費算出基準!G6="","",治験経費6_経費算出基準!G6)</f>
        <v/>
      </c>
      <c r="H6" s="144"/>
      <c r="I6" s="144"/>
      <c r="J6" s="144"/>
      <c r="K6" s="144"/>
      <c r="L6" s="144"/>
      <c r="M6" s="133" t="s">
        <v>101</v>
      </c>
      <c r="N6" s="133"/>
      <c r="O6" s="133"/>
      <c r="P6" s="133"/>
      <c r="Q6" s="133"/>
      <c r="R6" s="133"/>
      <c r="S6" s="191" t="str">
        <f>IF(治験経費6_経費算出基準!S6="","",治験経費6_経費算出基準!S6)</f>
        <v/>
      </c>
      <c r="T6" s="192"/>
      <c r="U6" s="192"/>
      <c r="V6" s="192"/>
      <c r="W6" s="192"/>
      <c r="X6" s="193"/>
      <c r="Y6" s="48"/>
    </row>
    <row r="7" spans="1:25" ht="33.6" customHeight="1">
      <c r="A7" s="126" t="s">
        <v>102</v>
      </c>
      <c r="B7" s="126"/>
      <c r="C7" s="126"/>
      <c r="D7" s="126"/>
      <c r="E7" s="126"/>
      <c r="F7" s="126"/>
      <c r="G7" s="176" t="str">
        <f>IF(治験経費6_経費算出基準!G7="","",治験経費6_経費算出基準!G7)</f>
        <v/>
      </c>
      <c r="H7" s="264"/>
      <c r="I7" s="264"/>
      <c r="J7" s="264"/>
      <c r="K7" s="264"/>
      <c r="L7" s="264"/>
      <c r="M7" s="264"/>
      <c r="N7" s="264"/>
      <c r="O7" s="264"/>
      <c r="P7" s="264"/>
      <c r="Q7" s="264"/>
      <c r="R7" s="264"/>
      <c r="S7" s="264"/>
      <c r="T7" s="264"/>
      <c r="U7" s="264"/>
      <c r="V7" s="264"/>
      <c r="W7" s="264"/>
      <c r="X7" s="265"/>
    </row>
    <row r="8" spans="1:25" ht="33.6" customHeight="1">
      <c r="A8" s="126" t="s">
        <v>103</v>
      </c>
      <c r="B8" s="126"/>
      <c r="C8" s="126"/>
      <c r="D8" s="126"/>
      <c r="E8" s="126"/>
      <c r="F8" s="126"/>
      <c r="G8" s="126" t="str">
        <f>IF(治験経費6_経費算出基準!G8="","",治験経費6_経費算出基準!G8)</f>
        <v/>
      </c>
      <c r="H8" s="144"/>
      <c r="I8" s="144"/>
      <c r="J8" s="144"/>
      <c r="K8" s="144"/>
      <c r="L8" s="144"/>
      <c r="M8" s="133" t="s">
        <v>177</v>
      </c>
      <c r="N8" s="133"/>
      <c r="O8" s="133"/>
      <c r="P8" s="133"/>
      <c r="Q8" s="133"/>
      <c r="R8" s="133"/>
      <c r="S8" s="191" t="str">
        <f>IF(治験経費6_経費算出基準!S8="","",治験経費6_経費算出基準!S8)</f>
        <v/>
      </c>
      <c r="T8" s="192"/>
      <c r="U8" s="192"/>
      <c r="V8" s="192"/>
      <c r="W8" s="192"/>
      <c r="X8" s="193"/>
      <c r="Y8" s="48"/>
    </row>
    <row r="9" spans="1:25" ht="33.6" customHeight="1">
      <c r="A9" s="152" t="s">
        <v>105</v>
      </c>
      <c r="B9" s="153"/>
      <c r="C9" s="153"/>
      <c r="D9" s="153"/>
      <c r="E9" s="153"/>
      <c r="F9" s="154"/>
      <c r="G9" s="266" t="str">
        <f>IF(治験経費6_経費算出基準!G9="","",治験経費6_経費算出基準!G9)</f>
        <v>20xx/xx/xx</v>
      </c>
      <c r="H9" s="206"/>
      <c r="I9" s="206"/>
      <c r="J9" s="206"/>
      <c r="K9" s="206"/>
      <c r="L9" s="206"/>
      <c r="M9" s="158" t="s">
        <v>106</v>
      </c>
      <c r="N9" s="159"/>
      <c r="O9" s="159"/>
      <c r="P9" s="159"/>
      <c r="Q9" s="159"/>
      <c r="R9" s="160"/>
      <c r="S9" s="267" t="str">
        <f>IF(治験経費6_経費算出基準!S9="","",治験経費6_経費算出基準!S9)</f>
        <v>20xx/xx/xx</v>
      </c>
      <c r="T9" s="268"/>
      <c r="U9" s="268"/>
      <c r="V9" s="268"/>
      <c r="W9" s="268"/>
      <c r="X9" s="269"/>
      <c r="Y9" s="48"/>
    </row>
    <row r="10" spans="1:25" ht="33.6" customHeight="1">
      <c r="A10" s="130" t="s">
        <v>107</v>
      </c>
      <c r="B10" s="130"/>
      <c r="C10" s="130"/>
      <c r="D10" s="130"/>
      <c r="E10" s="130"/>
      <c r="F10" s="130"/>
      <c r="G10" s="152" t="str">
        <f>IF(治験経費6_経費算出基準!G10="","",治験経費6_経費算出基準!G10)</f>
        <v/>
      </c>
      <c r="H10" s="174"/>
      <c r="I10" s="174"/>
      <c r="J10" s="174"/>
      <c r="K10" s="174"/>
      <c r="L10" s="47" t="s">
        <v>108</v>
      </c>
      <c r="M10" s="209" t="s">
        <v>109</v>
      </c>
      <c r="N10" s="210"/>
      <c r="O10" s="210"/>
      <c r="P10" s="210"/>
      <c r="Q10" s="210"/>
      <c r="R10" s="211"/>
      <c r="S10" s="191" t="str">
        <f>IF(治験経費6_経費算出基準!S10="","",治験経費6_経費算出基準!S10)</f>
        <v/>
      </c>
      <c r="T10" s="192"/>
      <c r="U10" s="192"/>
      <c r="V10" s="192"/>
      <c r="W10" s="192"/>
      <c r="X10" s="46" t="s">
        <v>110</v>
      </c>
      <c r="Y10" s="48"/>
    </row>
    <row r="11" spans="1:25" ht="7.5" customHeight="1"/>
    <row r="12" spans="1:25" ht="33" customHeight="1">
      <c r="A12" s="247" t="s">
        <v>317</v>
      </c>
      <c r="B12" s="247"/>
      <c r="C12" s="247"/>
      <c r="D12" s="247"/>
      <c r="E12" s="247"/>
      <c r="F12" s="247"/>
      <c r="G12" s="248">
        <f>IF(G1="マイルストーン",0,治験経費6_経費算出基準!$T$58)</f>
        <v>0</v>
      </c>
      <c r="H12" s="248"/>
      <c r="I12" s="248"/>
      <c r="J12" s="248"/>
      <c r="K12" s="248"/>
      <c r="L12" s="248"/>
      <c r="M12" s="270" t="s">
        <v>318</v>
      </c>
      <c r="N12" s="270"/>
      <c r="O12" s="270"/>
      <c r="P12" s="270"/>
      <c r="Q12" s="270"/>
      <c r="R12" s="270"/>
      <c r="S12" s="248">
        <f>IF(G1="マイルストーン",0,IF(治験経費6_経費算出基準!$E$29="要",治験経費6_経費算出基準!$S$46*治験経費6_経費算出基準!$Q$58,0))</f>
        <v>0</v>
      </c>
      <c r="T12" s="248"/>
      <c r="U12" s="248"/>
      <c r="V12" s="248"/>
      <c r="W12" s="248"/>
      <c r="X12" s="248"/>
    </row>
    <row r="13" spans="1:25" ht="33" customHeight="1">
      <c r="A13" s="247" t="s">
        <v>319</v>
      </c>
      <c r="B13" s="247"/>
      <c r="C13" s="247"/>
      <c r="D13" s="247"/>
      <c r="E13" s="247"/>
      <c r="F13" s="247"/>
      <c r="G13" s="248">
        <f>IF($G$10="",0,ROUNDDOWN($G$12/$G$10,0))</f>
        <v>0</v>
      </c>
      <c r="H13" s="248"/>
      <c r="I13" s="248"/>
      <c r="J13" s="248"/>
      <c r="K13" s="248"/>
      <c r="L13" s="248"/>
      <c r="M13" s="252" t="s">
        <v>320</v>
      </c>
      <c r="N13" s="252"/>
      <c r="O13" s="252"/>
      <c r="P13" s="252"/>
      <c r="Q13" s="252"/>
      <c r="R13" s="252"/>
      <c r="S13" s="248">
        <f>IF($G$10="",0,ROUNDDOWN($S$12/$G$10,0))</f>
        <v>0</v>
      </c>
      <c r="T13" s="248"/>
      <c r="U13" s="248"/>
      <c r="V13" s="248"/>
      <c r="W13" s="248"/>
      <c r="X13" s="248"/>
    </row>
    <row r="14" spans="1:25" ht="7.5" customHeight="1"/>
    <row r="15" spans="1:25">
      <c r="A15" s="49"/>
      <c r="B15" s="253" t="s">
        <v>329</v>
      </c>
      <c r="C15" s="254"/>
      <c r="D15" s="254"/>
      <c r="E15" s="254"/>
      <c r="F15" s="254"/>
      <c r="G15" s="254"/>
      <c r="H15" s="254"/>
      <c r="I15" s="255"/>
      <c r="J15" s="253" t="s">
        <v>330</v>
      </c>
      <c r="K15" s="254"/>
      <c r="L15" s="255"/>
      <c r="M15" s="256" t="s">
        <v>323</v>
      </c>
      <c r="N15" s="257"/>
      <c r="O15" s="257"/>
      <c r="P15" s="257"/>
      <c r="Q15" s="257"/>
      <c r="R15" s="258"/>
      <c r="S15" s="249" t="s">
        <v>324</v>
      </c>
      <c r="T15" s="250"/>
      <c r="U15" s="250"/>
      <c r="V15" s="250"/>
      <c r="W15" s="250"/>
      <c r="X15" s="251"/>
    </row>
    <row r="16" spans="1:25" ht="33.6" customHeight="1">
      <c r="A16" s="49">
        <v>1</v>
      </c>
      <c r="B16" s="280"/>
      <c r="C16" s="281"/>
      <c r="D16" s="281"/>
      <c r="E16" s="281"/>
      <c r="F16" s="281"/>
      <c r="G16" s="281"/>
      <c r="H16" s="281"/>
      <c r="I16" s="282"/>
      <c r="J16" s="283">
        <v>1</v>
      </c>
      <c r="K16" s="284"/>
      <c r="L16" s="285"/>
      <c r="M16" s="242">
        <f>INT(ROUNDDOWN($G$13/$J$66,0))</f>
        <v>0</v>
      </c>
      <c r="N16" s="243"/>
      <c r="O16" s="243"/>
      <c r="P16" s="243"/>
      <c r="Q16" s="243"/>
      <c r="R16" s="244"/>
      <c r="S16" s="271">
        <f>INT(ROUNDDOWN($S$13/$J$66,0))</f>
        <v>0</v>
      </c>
      <c r="T16" s="272"/>
      <c r="U16" s="272"/>
      <c r="V16" s="272"/>
      <c r="W16" s="272"/>
      <c r="X16" s="273"/>
    </row>
    <row r="17" spans="1:24" ht="33.6" customHeight="1">
      <c r="A17" s="49">
        <v>2</v>
      </c>
      <c r="B17" s="280"/>
      <c r="C17" s="281"/>
      <c r="D17" s="281"/>
      <c r="E17" s="281"/>
      <c r="F17" s="281"/>
      <c r="G17" s="281"/>
      <c r="H17" s="281"/>
      <c r="I17" s="282"/>
      <c r="J17" s="283">
        <v>1</v>
      </c>
      <c r="K17" s="284"/>
      <c r="L17" s="285"/>
      <c r="M17" s="242">
        <f t="shared" ref="M17:M65" si="0">INT(ROUNDDOWN($G$13/$J$66,0))</f>
        <v>0</v>
      </c>
      <c r="N17" s="243"/>
      <c r="O17" s="243"/>
      <c r="P17" s="243"/>
      <c r="Q17" s="243"/>
      <c r="R17" s="244"/>
      <c r="S17" s="271">
        <f t="shared" ref="S17:S65" si="1">INT(ROUNDDOWN($S$13/$J$66,0))</f>
        <v>0</v>
      </c>
      <c r="T17" s="272"/>
      <c r="U17" s="272"/>
      <c r="V17" s="272"/>
      <c r="W17" s="272"/>
      <c r="X17" s="273"/>
    </row>
    <row r="18" spans="1:24" ht="33.6" customHeight="1">
      <c r="A18" s="49">
        <v>3</v>
      </c>
      <c r="B18" s="280"/>
      <c r="C18" s="281"/>
      <c r="D18" s="281"/>
      <c r="E18" s="281"/>
      <c r="F18" s="281"/>
      <c r="G18" s="281"/>
      <c r="H18" s="281"/>
      <c r="I18" s="282"/>
      <c r="J18" s="283">
        <v>1</v>
      </c>
      <c r="K18" s="284"/>
      <c r="L18" s="285"/>
      <c r="M18" s="242">
        <f t="shared" si="0"/>
        <v>0</v>
      </c>
      <c r="N18" s="243"/>
      <c r="O18" s="243"/>
      <c r="P18" s="243"/>
      <c r="Q18" s="243"/>
      <c r="R18" s="244"/>
      <c r="S18" s="271">
        <f t="shared" si="1"/>
        <v>0</v>
      </c>
      <c r="T18" s="272"/>
      <c r="U18" s="272"/>
      <c r="V18" s="272"/>
      <c r="W18" s="272"/>
      <c r="X18" s="273"/>
    </row>
    <row r="19" spans="1:24" ht="33.6" customHeight="1">
      <c r="A19" s="49">
        <v>4</v>
      </c>
      <c r="B19" s="280"/>
      <c r="C19" s="281"/>
      <c r="D19" s="281"/>
      <c r="E19" s="281"/>
      <c r="F19" s="281"/>
      <c r="G19" s="281"/>
      <c r="H19" s="281"/>
      <c r="I19" s="282"/>
      <c r="J19" s="283">
        <v>1</v>
      </c>
      <c r="K19" s="284"/>
      <c r="L19" s="285"/>
      <c r="M19" s="242">
        <f t="shared" si="0"/>
        <v>0</v>
      </c>
      <c r="N19" s="243"/>
      <c r="O19" s="243"/>
      <c r="P19" s="243"/>
      <c r="Q19" s="243"/>
      <c r="R19" s="244"/>
      <c r="S19" s="271">
        <f t="shared" si="1"/>
        <v>0</v>
      </c>
      <c r="T19" s="272"/>
      <c r="U19" s="272"/>
      <c r="V19" s="272"/>
      <c r="W19" s="272"/>
      <c r="X19" s="273"/>
    </row>
    <row r="20" spans="1:24" ht="33.6" customHeight="1">
      <c r="A20" s="49">
        <v>5</v>
      </c>
      <c r="B20" s="280"/>
      <c r="C20" s="281"/>
      <c r="D20" s="281"/>
      <c r="E20" s="281"/>
      <c r="F20" s="281"/>
      <c r="G20" s="281"/>
      <c r="H20" s="281"/>
      <c r="I20" s="282"/>
      <c r="J20" s="283">
        <v>1</v>
      </c>
      <c r="K20" s="284"/>
      <c r="L20" s="285"/>
      <c r="M20" s="242">
        <f t="shared" si="0"/>
        <v>0</v>
      </c>
      <c r="N20" s="243"/>
      <c r="O20" s="243"/>
      <c r="P20" s="243"/>
      <c r="Q20" s="243"/>
      <c r="R20" s="244"/>
      <c r="S20" s="271">
        <f t="shared" si="1"/>
        <v>0</v>
      </c>
      <c r="T20" s="272"/>
      <c r="U20" s="272"/>
      <c r="V20" s="272"/>
      <c r="W20" s="272"/>
      <c r="X20" s="273"/>
    </row>
    <row r="21" spans="1:24" ht="33.6" customHeight="1">
      <c r="A21" s="49">
        <v>6</v>
      </c>
      <c r="B21" s="280"/>
      <c r="C21" s="281"/>
      <c r="D21" s="281"/>
      <c r="E21" s="281"/>
      <c r="F21" s="281"/>
      <c r="G21" s="281"/>
      <c r="H21" s="281"/>
      <c r="I21" s="282"/>
      <c r="J21" s="283">
        <v>1</v>
      </c>
      <c r="K21" s="284"/>
      <c r="L21" s="285"/>
      <c r="M21" s="242">
        <f t="shared" si="0"/>
        <v>0</v>
      </c>
      <c r="N21" s="243"/>
      <c r="O21" s="243"/>
      <c r="P21" s="243"/>
      <c r="Q21" s="243"/>
      <c r="R21" s="244"/>
      <c r="S21" s="271">
        <f t="shared" si="1"/>
        <v>0</v>
      </c>
      <c r="T21" s="272"/>
      <c r="U21" s="272"/>
      <c r="V21" s="272"/>
      <c r="W21" s="272"/>
      <c r="X21" s="273"/>
    </row>
    <row r="22" spans="1:24" ht="33.6" customHeight="1">
      <c r="A22" s="49">
        <v>7</v>
      </c>
      <c r="B22" s="280"/>
      <c r="C22" s="281"/>
      <c r="D22" s="281"/>
      <c r="E22" s="281"/>
      <c r="F22" s="281"/>
      <c r="G22" s="281"/>
      <c r="H22" s="281"/>
      <c r="I22" s="282"/>
      <c r="J22" s="283">
        <v>1</v>
      </c>
      <c r="K22" s="284"/>
      <c r="L22" s="285"/>
      <c r="M22" s="242">
        <f t="shared" si="0"/>
        <v>0</v>
      </c>
      <c r="N22" s="243"/>
      <c r="O22" s="243"/>
      <c r="P22" s="243"/>
      <c r="Q22" s="243"/>
      <c r="R22" s="244"/>
      <c r="S22" s="271">
        <f t="shared" si="1"/>
        <v>0</v>
      </c>
      <c r="T22" s="272"/>
      <c r="U22" s="272"/>
      <c r="V22" s="272"/>
      <c r="W22" s="272"/>
      <c r="X22" s="273"/>
    </row>
    <row r="23" spans="1:24" ht="33.6" customHeight="1">
      <c r="A23" s="49">
        <v>8</v>
      </c>
      <c r="B23" s="280"/>
      <c r="C23" s="281"/>
      <c r="D23" s="281"/>
      <c r="E23" s="281"/>
      <c r="F23" s="281"/>
      <c r="G23" s="281"/>
      <c r="H23" s="281"/>
      <c r="I23" s="282"/>
      <c r="J23" s="283">
        <v>1</v>
      </c>
      <c r="K23" s="284"/>
      <c r="L23" s="285"/>
      <c r="M23" s="242">
        <f t="shared" si="0"/>
        <v>0</v>
      </c>
      <c r="N23" s="243"/>
      <c r="O23" s="243"/>
      <c r="P23" s="243"/>
      <c r="Q23" s="243"/>
      <c r="R23" s="244"/>
      <c r="S23" s="271">
        <f t="shared" si="1"/>
        <v>0</v>
      </c>
      <c r="T23" s="272"/>
      <c r="U23" s="272"/>
      <c r="V23" s="272"/>
      <c r="W23" s="272"/>
      <c r="X23" s="273"/>
    </row>
    <row r="24" spans="1:24" ht="33.6" customHeight="1">
      <c r="A24" s="49">
        <v>9</v>
      </c>
      <c r="B24" s="280"/>
      <c r="C24" s="281"/>
      <c r="D24" s="281"/>
      <c r="E24" s="281"/>
      <c r="F24" s="281"/>
      <c r="G24" s="281"/>
      <c r="H24" s="281"/>
      <c r="I24" s="282"/>
      <c r="J24" s="283">
        <v>1</v>
      </c>
      <c r="K24" s="284"/>
      <c r="L24" s="285"/>
      <c r="M24" s="242">
        <f t="shared" si="0"/>
        <v>0</v>
      </c>
      <c r="N24" s="243"/>
      <c r="O24" s="243"/>
      <c r="P24" s="243"/>
      <c r="Q24" s="243"/>
      <c r="R24" s="244"/>
      <c r="S24" s="271">
        <f t="shared" si="1"/>
        <v>0</v>
      </c>
      <c r="T24" s="272"/>
      <c r="U24" s="272"/>
      <c r="V24" s="272"/>
      <c r="W24" s="272"/>
      <c r="X24" s="273"/>
    </row>
    <row r="25" spans="1:24" ht="33.6" customHeight="1">
      <c r="A25" s="49">
        <v>10</v>
      </c>
      <c r="B25" s="280"/>
      <c r="C25" s="281"/>
      <c r="D25" s="281"/>
      <c r="E25" s="281"/>
      <c r="F25" s="281"/>
      <c r="G25" s="281"/>
      <c r="H25" s="281"/>
      <c r="I25" s="282"/>
      <c r="J25" s="283">
        <v>1</v>
      </c>
      <c r="K25" s="284"/>
      <c r="L25" s="285"/>
      <c r="M25" s="242">
        <f t="shared" si="0"/>
        <v>0</v>
      </c>
      <c r="N25" s="243"/>
      <c r="O25" s="243"/>
      <c r="P25" s="243"/>
      <c r="Q25" s="243"/>
      <c r="R25" s="244"/>
      <c r="S25" s="271">
        <f t="shared" si="1"/>
        <v>0</v>
      </c>
      <c r="T25" s="272"/>
      <c r="U25" s="272"/>
      <c r="V25" s="272"/>
      <c r="W25" s="272"/>
      <c r="X25" s="273"/>
    </row>
    <row r="26" spans="1:24" ht="33.6" customHeight="1">
      <c r="A26" s="49">
        <v>11</v>
      </c>
      <c r="B26" s="280"/>
      <c r="C26" s="281"/>
      <c r="D26" s="281"/>
      <c r="E26" s="281"/>
      <c r="F26" s="281"/>
      <c r="G26" s="281"/>
      <c r="H26" s="281"/>
      <c r="I26" s="282"/>
      <c r="J26" s="283">
        <v>1</v>
      </c>
      <c r="K26" s="284"/>
      <c r="L26" s="285"/>
      <c r="M26" s="242">
        <f t="shared" si="0"/>
        <v>0</v>
      </c>
      <c r="N26" s="243"/>
      <c r="O26" s="243"/>
      <c r="P26" s="243"/>
      <c r="Q26" s="243"/>
      <c r="R26" s="244"/>
      <c r="S26" s="271">
        <f t="shared" si="1"/>
        <v>0</v>
      </c>
      <c r="T26" s="272"/>
      <c r="U26" s="272"/>
      <c r="V26" s="272"/>
      <c r="W26" s="272"/>
      <c r="X26" s="273"/>
    </row>
    <row r="27" spans="1:24" ht="33.6" customHeight="1">
      <c r="A27" s="49">
        <v>12</v>
      </c>
      <c r="B27" s="280"/>
      <c r="C27" s="281"/>
      <c r="D27" s="281"/>
      <c r="E27" s="281"/>
      <c r="F27" s="281"/>
      <c r="G27" s="281"/>
      <c r="H27" s="281"/>
      <c r="I27" s="282"/>
      <c r="J27" s="283">
        <v>1</v>
      </c>
      <c r="K27" s="284"/>
      <c r="L27" s="285"/>
      <c r="M27" s="242">
        <f t="shared" si="0"/>
        <v>0</v>
      </c>
      <c r="N27" s="243"/>
      <c r="O27" s="243"/>
      <c r="P27" s="243"/>
      <c r="Q27" s="243"/>
      <c r="R27" s="244"/>
      <c r="S27" s="271">
        <f t="shared" si="1"/>
        <v>0</v>
      </c>
      <c r="T27" s="272"/>
      <c r="U27" s="272"/>
      <c r="V27" s="272"/>
      <c r="W27" s="272"/>
      <c r="X27" s="273"/>
    </row>
    <row r="28" spans="1:24" ht="33.6" customHeight="1">
      <c r="A28" s="49">
        <v>13</v>
      </c>
      <c r="B28" s="280"/>
      <c r="C28" s="281"/>
      <c r="D28" s="281"/>
      <c r="E28" s="281"/>
      <c r="F28" s="281"/>
      <c r="G28" s="281"/>
      <c r="H28" s="281"/>
      <c r="I28" s="282"/>
      <c r="J28" s="283">
        <v>1</v>
      </c>
      <c r="K28" s="284"/>
      <c r="L28" s="285"/>
      <c r="M28" s="242">
        <f t="shared" si="0"/>
        <v>0</v>
      </c>
      <c r="N28" s="243"/>
      <c r="O28" s="243"/>
      <c r="P28" s="243"/>
      <c r="Q28" s="243"/>
      <c r="R28" s="244"/>
      <c r="S28" s="271">
        <f t="shared" si="1"/>
        <v>0</v>
      </c>
      <c r="T28" s="272"/>
      <c r="U28" s="272"/>
      <c r="V28" s="272"/>
      <c r="W28" s="272"/>
      <c r="X28" s="273"/>
    </row>
    <row r="29" spans="1:24" ht="33.6" customHeight="1">
      <c r="A29" s="49">
        <v>14</v>
      </c>
      <c r="B29" s="280"/>
      <c r="C29" s="281"/>
      <c r="D29" s="281"/>
      <c r="E29" s="281"/>
      <c r="F29" s="281"/>
      <c r="G29" s="281"/>
      <c r="H29" s="281"/>
      <c r="I29" s="282"/>
      <c r="J29" s="283">
        <v>1</v>
      </c>
      <c r="K29" s="284"/>
      <c r="L29" s="285"/>
      <c r="M29" s="242">
        <f t="shared" si="0"/>
        <v>0</v>
      </c>
      <c r="N29" s="243"/>
      <c r="O29" s="243"/>
      <c r="P29" s="243"/>
      <c r="Q29" s="243"/>
      <c r="R29" s="244"/>
      <c r="S29" s="271">
        <f t="shared" si="1"/>
        <v>0</v>
      </c>
      <c r="T29" s="272"/>
      <c r="U29" s="272"/>
      <c r="V29" s="272"/>
      <c r="W29" s="272"/>
      <c r="X29" s="273"/>
    </row>
    <row r="30" spans="1:24" ht="33.6" customHeight="1">
      <c r="A30" s="49">
        <v>15</v>
      </c>
      <c r="B30" s="280"/>
      <c r="C30" s="281"/>
      <c r="D30" s="281"/>
      <c r="E30" s="281"/>
      <c r="F30" s="281"/>
      <c r="G30" s="281"/>
      <c r="H30" s="281"/>
      <c r="I30" s="282"/>
      <c r="J30" s="283">
        <v>1</v>
      </c>
      <c r="K30" s="284"/>
      <c r="L30" s="285"/>
      <c r="M30" s="242">
        <f t="shared" si="0"/>
        <v>0</v>
      </c>
      <c r="N30" s="243"/>
      <c r="O30" s="243"/>
      <c r="P30" s="243"/>
      <c r="Q30" s="243"/>
      <c r="R30" s="244"/>
      <c r="S30" s="271">
        <f t="shared" si="1"/>
        <v>0</v>
      </c>
      <c r="T30" s="272"/>
      <c r="U30" s="272"/>
      <c r="V30" s="272"/>
      <c r="W30" s="272"/>
      <c r="X30" s="273"/>
    </row>
    <row r="31" spans="1:24" ht="33.6" customHeight="1">
      <c r="A31" s="49">
        <v>16</v>
      </c>
      <c r="B31" s="280"/>
      <c r="C31" s="281"/>
      <c r="D31" s="281"/>
      <c r="E31" s="281"/>
      <c r="F31" s="281"/>
      <c r="G31" s="281"/>
      <c r="H31" s="281"/>
      <c r="I31" s="282"/>
      <c r="J31" s="283">
        <v>1</v>
      </c>
      <c r="K31" s="284"/>
      <c r="L31" s="285"/>
      <c r="M31" s="242">
        <f t="shared" si="0"/>
        <v>0</v>
      </c>
      <c r="N31" s="243"/>
      <c r="O31" s="243"/>
      <c r="P31" s="243"/>
      <c r="Q31" s="243"/>
      <c r="R31" s="244"/>
      <c r="S31" s="271">
        <f t="shared" si="1"/>
        <v>0</v>
      </c>
      <c r="T31" s="272"/>
      <c r="U31" s="272"/>
      <c r="V31" s="272"/>
      <c r="W31" s="272"/>
      <c r="X31" s="273"/>
    </row>
    <row r="32" spans="1:24" ht="33.6" customHeight="1">
      <c r="A32" s="49">
        <v>17</v>
      </c>
      <c r="B32" s="280"/>
      <c r="C32" s="281"/>
      <c r="D32" s="281"/>
      <c r="E32" s="281"/>
      <c r="F32" s="281"/>
      <c r="G32" s="281"/>
      <c r="H32" s="281"/>
      <c r="I32" s="282"/>
      <c r="J32" s="283">
        <v>1</v>
      </c>
      <c r="K32" s="284"/>
      <c r="L32" s="285"/>
      <c r="M32" s="242">
        <f t="shared" si="0"/>
        <v>0</v>
      </c>
      <c r="N32" s="243"/>
      <c r="O32" s="243"/>
      <c r="P32" s="243"/>
      <c r="Q32" s="243"/>
      <c r="R32" s="244"/>
      <c r="S32" s="271">
        <f t="shared" si="1"/>
        <v>0</v>
      </c>
      <c r="T32" s="272"/>
      <c r="U32" s="272"/>
      <c r="V32" s="272"/>
      <c r="W32" s="272"/>
      <c r="X32" s="273"/>
    </row>
    <row r="33" spans="1:24" ht="33.6" customHeight="1">
      <c r="A33" s="49">
        <v>18</v>
      </c>
      <c r="B33" s="280"/>
      <c r="C33" s="281"/>
      <c r="D33" s="281"/>
      <c r="E33" s="281"/>
      <c r="F33" s="281"/>
      <c r="G33" s="281"/>
      <c r="H33" s="281"/>
      <c r="I33" s="282"/>
      <c r="J33" s="283">
        <v>1</v>
      </c>
      <c r="K33" s="284"/>
      <c r="L33" s="285"/>
      <c r="M33" s="242">
        <f t="shared" si="0"/>
        <v>0</v>
      </c>
      <c r="N33" s="243"/>
      <c r="O33" s="243"/>
      <c r="P33" s="243"/>
      <c r="Q33" s="243"/>
      <c r="R33" s="244"/>
      <c r="S33" s="271">
        <f t="shared" si="1"/>
        <v>0</v>
      </c>
      <c r="T33" s="272"/>
      <c r="U33" s="272"/>
      <c r="V33" s="272"/>
      <c r="W33" s="272"/>
      <c r="X33" s="273"/>
    </row>
    <row r="34" spans="1:24" ht="33.6" customHeight="1">
      <c r="A34" s="49">
        <v>19</v>
      </c>
      <c r="B34" s="280"/>
      <c r="C34" s="281"/>
      <c r="D34" s="281"/>
      <c r="E34" s="281"/>
      <c r="F34" s="281"/>
      <c r="G34" s="281"/>
      <c r="H34" s="281"/>
      <c r="I34" s="282"/>
      <c r="J34" s="283">
        <v>1</v>
      </c>
      <c r="K34" s="284"/>
      <c r="L34" s="285"/>
      <c r="M34" s="242">
        <f t="shared" si="0"/>
        <v>0</v>
      </c>
      <c r="N34" s="243"/>
      <c r="O34" s="243"/>
      <c r="P34" s="243"/>
      <c r="Q34" s="243"/>
      <c r="R34" s="244"/>
      <c r="S34" s="271">
        <f t="shared" si="1"/>
        <v>0</v>
      </c>
      <c r="T34" s="272"/>
      <c r="U34" s="272"/>
      <c r="V34" s="272"/>
      <c r="W34" s="272"/>
      <c r="X34" s="273"/>
    </row>
    <row r="35" spans="1:24" ht="33.6" customHeight="1">
      <c r="A35" s="49">
        <v>20</v>
      </c>
      <c r="B35" s="280"/>
      <c r="C35" s="281"/>
      <c r="D35" s="281"/>
      <c r="E35" s="281"/>
      <c r="F35" s="281"/>
      <c r="G35" s="281"/>
      <c r="H35" s="281"/>
      <c r="I35" s="282"/>
      <c r="J35" s="283">
        <v>1</v>
      </c>
      <c r="K35" s="284"/>
      <c r="L35" s="285"/>
      <c r="M35" s="242">
        <f t="shared" si="0"/>
        <v>0</v>
      </c>
      <c r="N35" s="243"/>
      <c r="O35" s="243"/>
      <c r="P35" s="243"/>
      <c r="Q35" s="243"/>
      <c r="R35" s="244"/>
      <c r="S35" s="271">
        <f t="shared" si="1"/>
        <v>0</v>
      </c>
      <c r="T35" s="272"/>
      <c r="U35" s="272"/>
      <c r="V35" s="272"/>
      <c r="W35" s="272"/>
      <c r="X35" s="273"/>
    </row>
    <row r="36" spans="1:24" ht="33.6" customHeight="1">
      <c r="A36" s="49">
        <v>21</v>
      </c>
      <c r="B36" s="280"/>
      <c r="C36" s="281"/>
      <c r="D36" s="281"/>
      <c r="E36" s="281"/>
      <c r="F36" s="281"/>
      <c r="G36" s="281"/>
      <c r="H36" s="281"/>
      <c r="I36" s="282"/>
      <c r="J36" s="283">
        <v>1</v>
      </c>
      <c r="K36" s="284"/>
      <c r="L36" s="285"/>
      <c r="M36" s="242">
        <f t="shared" si="0"/>
        <v>0</v>
      </c>
      <c r="N36" s="243"/>
      <c r="O36" s="243"/>
      <c r="P36" s="243"/>
      <c r="Q36" s="243"/>
      <c r="R36" s="244"/>
      <c r="S36" s="271">
        <f t="shared" si="1"/>
        <v>0</v>
      </c>
      <c r="T36" s="272"/>
      <c r="U36" s="272"/>
      <c r="V36" s="272"/>
      <c r="W36" s="272"/>
      <c r="X36" s="273"/>
    </row>
    <row r="37" spans="1:24" ht="33.6" customHeight="1">
      <c r="A37" s="49">
        <v>22</v>
      </c>
      <c r="B37" s="280"/>
      <c r="C37" s="281"/>
      <c r="D37" s="281"/>
      <c r="E37" s="281"/>
      <c r="F37" s="281"/>
      <c r="G37" s="281"/>
      <c r="H37" s="281"/>
      <c r="I37" s="282"/>
      <c r="J37" s="283">
        <v>1</v>
      </c>
      <c r="K37" s="284"/>
      <c r="L37" s="285"/>
      <c r="M37" s="242">
        <f t="shared" si="0"/>
        <v>0</v>
      </c>
      <c r="N37" s="243"/>
      <c r="O37" s="243"/>
      <c r="P37" s="243"/>
      <c r="Q37" s="243"/>
      <c r="R37" s="244"/>
      <c r="S37" s="271">
        <f t="shared" si="1"/>
        <v>0</v>
      </c>
      <c r="T37" s="272"/>
      <c r="U37" s="272"/>
      <c r="V37" s="272"/>
      <c r="W37" s="272"/>
      <c r="X37" s="273"/>
    </row>
    <row r="38" spans="1:24" ht="33.6" customHeight="1">
      <c r="A38" s="49">
        <v>23</v>
      </c>
      <c r="B38" s="280"/>
      <c r="C38" s="281"/>
      <c r="D38" s="281"/>
      <c r="E38" s="281"/>
      <c r="F38" s="281"/>
      <c r="G38" s="281"/>
      <c r="H38" s="281"/>
      <c r="I38" s="282"/>
      <c r="J38" s="283">
        <v>1</v>
      </c>
      <c r="K38" s="284"/>
      <c r="L38" s="285"/>
      <c r="M38" s="242">
        <f t="shared" si="0"/>
        <v>0</v>
      </c>
      <c r="N38" s="243"/>
      <c r="O38" s="243"/>
      <c r="P38" s="243"/>
      <c r="Q38" s="243"/>
      <c r="R38" s="244"/>
      <c r="S38" s="271">
        <f t="shared" si="1"/>
        <v>0</v>
      </c>
      <c r="T38" s="272"/>
      <c r="U38" s="272"/>
      <c r="V38" s="272"/>
      <c r="W38" s="272"/>
      <c r="X38" s="273"/>
    </row>
    <row r="39" spans="1:24" ht="33.6" customHeight="1">
      <c r="A39" s="49">
        <v>24</v>
      </c>
      <c r="B39" s="280"/>
      <c r="C39" s="281"/>
      <c r="D39" s="281"/>
      <c r="E39" s="281"/>
      <c r="F39" s="281"/>
      <c r="G39" s="281"/>
      <c r="H39" s="281"/>
      <c r="I39" s="282"/>
      <c r="J39" s="283">
        <v>1</v>
      </c>
      <c r="K39" s="284"/>
      <c r="L39" s="285"/>
      <c r="M39" s="242">
        <f t="shared" si="0"/>
        <v>0</v>
      </c>
      <c r="N39" s="243"/>
      <c r="O39" s="243"/>
      <c r="P39" s="243"/>
      <c r="Q39" s="243"/>
      <c r="R39" s="244"/>
      <c r="S39" s="271">
        <f t="shared" si="1"/>
        <v>0</v>
      </c>
      <c r="T39" s="272"/>
      <c r="U39" s="272"/>
      <c r="V39" s="272"/>
      <c r="W39" s="272"/>
      <c r="X39" s="273"/>
    </row>
    <row r="40" spans="1:24" ht="33.6" customHeight="1">
      <c r="A40" s="49">
        <v>25</v>
      </c>
      <c r="B40" s="280"/>
      <c r="C40" s="281"/>
      <c r="D40" s="281"/>
      <c r="E40" s="281"/>
      <c r="F40" s="281"/>
      <c r="G40" s="281"/>
      <c r="H40" s="281"/>
      <c r="I40" s="282"/>
      <c r="J40" s="283">
        <v>1</v>
      </c>
      <c r="K40" s="284"/>
      <c r="L40" s="285"/>
      <c r="M40" s="242">
        <f t="shared" si="0"/>
        <v>0</v>
      </c>
      <c r="N40" s="243"/>
      <c r="O40" s="243"/>
      <c r="P40" s="243"/>
      <c r="Q40" s="243"/>
      <c r="R40" s="244"/>
      <c r="S40" s="271">
        <f t="shared" si="1"/>
        <v>0</v>
      </c>
      <c r="T40" s="272"/>
      <c r="U40" s="272"/>
      <c r="V40" s="272"/>
      <c r="W40" s="272"/>
      <c r="X40" s="273"/>
    </row>
    <row r="41" spans="1:24" ht="33.6" customHeight="1">
      <c r="A41" s="49">
        <v>26</v>
      </c>
      <c r="B41" s="280"/>
      <c r="C41" s="281"/>
      <c r="D41" s="281"/>
      <c r="E41" s="281"/>
      <c r="F41" s="281"/>
      <c r="G41" s="281"/>
      <c r="H41" s="281"/>
      <c r="I41" s="282"/>
      <c r="J41" s="283">
        <v>1</v>
      </c>
      <c r="K41" s="284"/>
      <c r="L41" s="285"/>
      <c r="M41" s="242">
        <f t="shared" si="0"/>
        <v>0</v>
      </c>
      <c r="N41" s="243"/>
      <c r="O41" s="243"/>
      <c r="P41" s="243"/>
      <c r="Q41" s="243"/>
      <c r="R41" s="244"/>
      <c r="S41" s="271">
        <f t="shared" si="1"/>
        <v>0</v>
      </c>
      <c r="T41" s="272"/>
      <c r="U41" s="272"/>
      <c r="V41" s="272"/>
      <c r="W41" s="272"/>
      <c r="X41" s="273"/>
    </row>
    <row r="42" spans="1:24" ht="33.6" customHeight="1">
      <c r="A42" s="49">
        <v>27</v>
      </c>
      <c r="B42" s="280"/>
      <c r="C42" s="281"/>
      <c r="D42" s="281"/>
      <c r="E42" s="281"/>
      <c r="F42" s="281"/>
      <c r="G42" s="281"/>
      <c r="H42" s="281"/>
      <c r="I42" s="282"/>
      <c r="J42" s="283">
        <v>1</v>
      </c>
      <c r="K42" s="284"/>
      <c r="L42" s="285"/>
      <c r="M42" s="242">
        <f t="shared" si="0"/>
        <v>0</v>
      </c>
      <c r="N42" s="243"/>
      <c r="O42" s="243"/>
      <c r="P42" s="243"/>
      <c r="Q42" s="243"/>
      <c r="R42" s="244"/>
      <c r="S42" s="271">
        <f t="shared" si="1"/>
        <v>0</v>
      </c>
      <c r="T42" s="272"/>
      <c r="U42" s="272"/>
      <c r="V42" s="272"/>
      <c r="W42" s="272"/>
      <c r="X42" s="273"/>
    </row>
    <row r="43" spans="1:24" ht="33.6" customHeight="1">
      <c r="A43" s="49">
        <v>28</v>
      </c>
      <c r="B43" s="280"/>
      <c r="C43" s="281"/>
      <c r="D43" s="281"/>
      <c r="E43" s="281"/>
      <c r="F43" s="281"/>
      <c r="G43" s="281"/>
      <c r="H43" s="281"/>
      <c r="I43" s="282"/>
      <c r="J43" s="283">
        <v>1</v>
      </c>
      <c r="K43" s="284"/>
      <c r="L43" s="285"/>
      <c r="M43" s="242">
        <f t="shared" si="0"/>
        <v>0</v>
      </c>
      <c r="N43" s="243"/>
      <c r="O43" s="243"/>
      <c r="P43" s="243"/>
      <c r="Q43" s="243"/>
      <c r="R43" s="244"/>
      <c r="S43" s="271">
        <f t="shared" si="1"/>
        <v>0</v>
      </c>
      <c r="T43" s="272"/>
      <c r="U43" s="272"/>
      <c r="V43" s="272"/>
      <c r="W43" s="272"/>
      <c r="X43" s="273"/>
    </row>
    <row r="44" spans="1:24" ht="33.6" customHeight="1">
      <c r="A44" s="49">
        <v>29</v>
      </c>
      <c r="B44" s="280"/>
      <c r="C44" s="281"/>
      <c r="D44" s="281"/>
      <c r="E44" s="281"/>
      <c r="F44" s="281"/>
      <c r="G44" s="281"/>
      <c r="H44" s="281"/>
      <c r="I44" s="282"/>
      <c r="J44" s="283">
        <v>1</v>
      </c>
      <c r="K44" s="284"/>
      <c r="L44" s="285"/>
      <c r="M44" s="242">
        <f t="shared" si="0"/>
        <v>0</v>
      </c>
      <c r="N44" s="243"/>
      <c r="O44" s="243"/>
      <c r="P44" s="243"/>
      <c r="Q44" s="243"/>
      <c r="R44" s="244"/>
      <c r="S44" s="271">
        <f t="shared" si="1"/>
        <v>0</v>
      </c>
      <c r="T44" s="272"/>
      <c r="U44" s="272"/>
      <c r="V44" s="272"/>
      <c r="W44" s="272"/>
      <c r="X44" s="273"/>
    </row>
    <row r="45" spans="1:24" ht="33.6" customHeight="1">
      <c r="A45" s="49">
        <v>30</v>
      </c>
      <c r="B45" s="280"/>
      <c r="C45" s="281"/>
      <c r="D45" s="281"/>
      <c r="E45" s="281"/>
      <c r="F45" s="281"/>
      <c r="G45" s="281"/>
      <c r="H45" s="281"/>
      <c r="I45" s="282"/>
      <c r="J45" s="283">
        <v>1</v>
      </c>
      <c r="K45" s="284"/>
      <c r="L45" s="285"/>
      <c r="M45" s="242">
        <f t="shared" si="0"/>
        <v>0</v>
      </c>
      <c r="N45" s="243"/>
      <c r="O45" s="243"/>
      <c r="P45" s="243"/>
      <c r="Q45" s="243"/>
      <c r="R45" s="244"/>
      <c r="S45" s="271">
        <f t="shared" si="1"/>
        <v>0</v>
      </c>
      <c r="T45" s="272"/>
      <c r="U45" s="272"/>
      <c r="V45" s="272"/>
      <c r="W45" s="272"/>
      <c r="X45" s="273"/>
    </row>
    <row r="46" spans="1:24" ht="33.6" customHeight="1">
      <c r="A46" s="49">
        <v>31</v>
      </c>
      <c r="B46" s="280"/>
      <c r="C46" s="281"/>
      <c r="D46" s="281"/>
      <c r="E46" s="281"/>
      <c r="F46" s="281"/>
      <c r="G46" s="281"/>
      <c r="H46" s="281"/>
      <c r="I46" s="282"/>
      <c r="J46" s="283">
        <v>1</v>
      </c>
      <c r="K46" s="284"/>
      <c r="L46" s="285"/>
      <c r="M46" s="242">
        <f t="shared" si="0"/>
        <v>0</v>
      </c>
      <c r="N46" s="243"/>
      <c r="O46" s="243"/>
      <c r="P46" s="243"/>
      <c r="Q46" s="243"/>
      <c r="R46" s="244"/>
      <c r="S46" s="271">
        <f t="shared" si="1"/>
        <v>0</v>
      </c>
      <c r="T46" s="272"/>
      <c r="U46" s="272"/>
      <c r="V46" s="272"/>
      <c r="W46" s="272"/>
      <c r="X46" s="273"/>
    </row>
    <row r="47" spans="1:24" ht="33.6" customHeight="1">
      <c r="A47" s="49">
        <v>32</v>
      </c>
      <c r="B47" s="280"/>
      <c r="C47" s="281"/>
      <c r="D47" s="281"/>
      <c r="E47" s="281"/>
      <c r="F47" s="281"/>
      <c r="G47" s="281"/>
      <c r="H47" s="281"/>
      <c r="I47" s="282"/>
      <c r="J47" s="283">
        <v>1</v>
      </c>
      <c r="K47" s="284"/>
      <c r="L47" s="285"/>
      <c r="M47" s="242">
        <f t="shared" si="0"/>
        <v>0</v>
      </c>
      <c r="N47" s="243"/>
      <c r="O47" s="243"/>
      <c r="P47" s="243"/>
      <c r="Q47" s="243"/>
      <c r="R47" s="244"/>
      <c r="S47" s="271">
        <f t="shared" si="1"/>
        <v>0</v>
      </c>
      <c r="T47" s="272"/>
      <c r="U47" s="272"/>
      <c r="V47" s="272"/>
      <c r="W47" s="272"/>
      <c r="X47" s="273"/>
    </row>
    <row r="48" spans="1:24" ht="33.6" customHeight="1">
      <c r="A48" s="49">
        <v>33</v>
      </c>
      <c r="B48" s="280"/>
      <c r="C48" s="281"/>
      <c r="D48" s="281"/>
      <c r="E48" s="281"/>
      <c r="F48" s="281"/>
      <c r="G48" s="281"/>
      <c r="H48" s="281"/>
      <c r="I48" s="282"/>
      <c r="J48" s="283">
        <v>1</v>
      </c>
      <c r="K48" s="284"/>
      <c r="L48" s="285"/>
      <c r="M48" s="242">
        <f t="shared" si="0"/>
        <v>0</v>
      </c>
      <c r="N48" s="243"/>
      <c r="O48" s="243"/>
      <c r="P48" s="243"/>
      <c r="Q48" s="243"/>
      <c r="R48" s="244"/>
      <c r="S48" s="271">
        <f t="shared" si="1"/>
        <v>0</v>
      </c>
      <c r="T48" s="272"/>
      <c r="U48" s="272"/>
      <c r="V48" s="272"/>
      <c r="W48" s="272"/>
      <c r="X48" s="273"/>
    </row>
    <row r="49" spans="1:24" ht="33.6" customHeight="1">
      <c r="A49" s="49">
        <v>34</v>
      </c>
      <c r="B49" s="280"/>
      <c r="C49" s="281"/>
      <c r="D49" s="281"/>
      <c r="E49" s="281"/>
      <c r="F49" s="281"/>
      <c r="G49" s="281"/>
      <c r="H49" s="281"/>
      <c r="I49" s="282"/>
      <c r="J49" s="283">
        <v>1</v>
      </c>
      <c r="K49" s="284"/>
      <c r="L49" s="285"/>
      <c r="M49" s="242">
        <f t="shared" si="0"/>
        <v>0</v>
      </c>
      <c r="N49" s="243"/>
      <c r="O49" s="243"/>
      <c r="P49" s="243"/>
      <c r="Q49" s="243"/>
      <c r="R49" s="244"/>
      <c r="S49" s="271">
        <f t="shared" si="1"/>
        <v>0</v>
      </c>
      <c r="T49" s="272"/>
      <c r="U49" s="272"/>
      <c r="V49" s="272"/>
      <c r="W49" s="272"/>
      <c r="X49" s="273"/>
    </row>
    <row r="50" spans="1:24" ht="33.6" customHeight="1">
      <c r="A50" s="49">
        <v>35</v>
      </c>
      <c r="B50" s="280"/>
      <c r="C50" s="281"/>
      <c r="D50" s="281"/>
      <c r="E50" s="281"/>
      <c r="F50" s="281"/>
      <c r="G50" s="281"/>
      <c r="H50" s="281"/>
      <c r="I50" s="282"/>
      <c r="J50" s="283">
        <v>1</v>
      </c>
      <c r="K50" s="284"/>
      <c r="L50" s="285"/>
      <c r="M50" s="242">
        <f t="shared" si="0"/>
        <v>0</v>
      </c>
      <c r="N50" s="243"/>
      <c r="O50" s="243"/>
      <c r="P50" s="243"/>
      <c r="Q50" s="243"/>
      <c r="R50" s="244"/>
      <c r="S50" s="271">
        <f t="shared" si="1"/>
        <v>0</v>
      </c>
      <c r="T50" s="272"/>
      <c r="U50" s="272"/>
      <c r="V50" s="272"/>
      <c r="W50" s="272"/>
      <c r="X50" s="273"/>
    </row>
    <row r="51" spans="1:24" ht="33.6" customHeight="1">
      <c r="A51" s="49">
        <v>36</v>
      </c>
      <c r="B51" s="280"/>
      <c r="C51" s="281"/>
      <c r="D51" s="281"/>
      <c r="E51" s="281"/>
      <c r="F51" s="281"/>
      <c r="G51" s="281"/>
      <c r="H51" s="281"/>
      <c r="I51" s="282"/>
      <c r="J51" s="283">
        <v>1</v>
      </c>
      <c r="K51" s="284"/>
      <c r="L51" s="285"/>
      <c r="M51" s="242">
        <f t="shared" si="0"/>
        <v>0</v>
      </c>
      <c r="N51" s="243"/>
      <c r="O51" s="243"/>
      <c r="P51" s="243"/>
      <c r="Q51" s="243"/>
      <c r="R51" s="244"/>
      <c r="S51" s="271">
        <f t="shared" si="1"/>
        <v>0</v>
      </c>
      <c r="T51" s="272"/>
      <c r="U51" s="272"/>
      <c r="V51" s="272"/>
      <c r="W51" s="272"/>
      <c r="X51" s="273"/>
    </row>
    <row r="52" spans="1:24" ht="33.6" customHeight="1">
      <c r="A52" s="49">
        <v>37</v>
      </c>
      <c r="B52" s="280"/>
      <c r="C52" s="281"/>
      <c r="D52" s="281"/>
      <c r="E52" s="281"/>
      <c r="F52" s="281"/>
      <c r="G52" s="281"/>
      <c r="H52" s="281"/>
      <c r="I52" s="282"/>
      <c r="J52" s="283">
        <v>1</v>
      </c>
      <c r="K52" s="284"/>
      <c r="L52" s="285"/>
      <c r="M52" s="242">
        <f t="shared" si="0"/>
        <v>0</v>
      </c>
      <c r="N52" s="243"/>
      <c r="O52" s="243"/>
      <c r="P52" s="243"/>
      <c r="Q52" s="243"/>
      <c r="R52" s="244"/>
      <c r="S52" s="271">
        <f t="shared" si="1"/>
        <v>0</v>
      </c>
      <c r="T52" s="272"/>
      <c r="U52" s="272"/>
      <c r="V52" s="272"/>
      <c r="W52" s="272"/>
      <c r="X52" s="273"/>
    </row>
    <row r="53" spans="1:24" ht="33.6" customHeight="1">
      <c r="A53" s="49">
        <v>38</v>
      </c>
      <c r="B53" s="280"/>
      <c r="C53" s="281"/>
      <c r="D53" s="281"/>
      <c r="E53" s="281"/>
      <c r="F53" s="281"/>
      <c r="G53" s="281"/>
      <c r="H53" s="281"/>
      <c r="I53" s="282"/>
      <c r="J53" s="283">
        <v>1</v>
      </c>
      <c r="K53" s="284"/>
      <c r="L53" s="285"/>
      <c r="M53" s="242">
        <f t="shared" si="0"/>
        <v>0</v>
      </c>
      <c r="N53" s="243"/>
      <c r="O53" s="243"/>
      <c r="P53" s="243"/>
      <c r="Q53" s="243"/>
      <c r="R53" s="244"/>
      <c r="S53" s="271">
        <f t="shared" si="1"/>
        <v>0</v>
      </c>
      <c r="T53" s="272"/>
      <c r="U53" s="272"/>
      <c r="V53" s="272"/>
      <c r="W53" s="272"/>
      <c r="X53" s="273"/>
    </row>
    <row r="54" spans="1:24" ht="33.6" customHeight="1">
      <c r="A54" s="49">
        <v>39</v>
      </c>
      <c r="B54" s="280"/>
      <c r="C54" s="281"/>
      <c r="D54" s="281"/>
      <c r="E54" s="281"/>
      <c r="F54" s="281"/>
      <c r="G54" s="281"/>
      <c r="H54" s="281"/>
      <c r="I54" s="282"/>
      <c r="J54" s="283">
        <v>1</v>
      </c>
      <c r="K54" s="284"/>
      <c r="L54" s="285"/>
      <c r="M54" s="242">
        <f t="shared" si="0"/>
        <v>0</v>
      </c>
      <c r="N54" s="243"/>
      <c r="O54" s="243"/>
      <c r="P54" s="243"/>
      <c r="Q54" s="243"/>
      <c r="R54" s="244"/>
      <c r="S54" s="271">
        <f t="shared" si="1"/>
        <v>0</v>
      </c>
      <c r="T54" s="272"/>
      <c r="U54" s="272"/>
      <c r="V54" s="272"/>
      <c r="W54" s="272"/>
      <c r="X54" s="273"/>
    </row>
    <row r="55" spans="1:24" ht="33.6" customHeight="1">
      <c r="A55" s="49">
        <v>40</v>
      </c>
      <c r="B55" s="280"/>
      <c r="C55" s="281"/>
      <c r="D55" s="281"/>
      <c r="E55" s="281"/>
      <c r="F55" s="281"/>
      <c r="G55" s="281"/>
      <c r="H55" s="281"/>
      <c r="I55" s="282"/>
      <c r="J55" s="283">
        <v>1</v>
      </c>
      <c r="K55" s="284"/>
      <c r="L55" s="285"/>
      <c r="M55" s="242">
        <f t="shared" si="0"/>
        <v>0</v>
      </c>
      <c r="N55" s="243"/>
      <c r="O55" s="243"/>
      <c r="P55" s="243"/>
      <c r="Q55" s="243"/>
      <c r="R55" s="244"/>
      <c r="S55" s="271">
        <f t="shared" si="1"/>
        <v>0</v>
      </c>
      <c r="T55" s="272"/>
      <c r="U55" s="272"/>
      <c r="V55" s="272"/>
      <c r="W55" s="272"/>
      <c r="X55" s="273"/>
    </row>
    <row r="56" spans="1:24" ht="33.6" customHeight="1">
      <c r="A56" s="49">
        <v>41</v>
      </c>
      <c r="B56" s="280"/>
      <c r="C56" s="281"/>
      <c r="D56" s="281"/>
      <c r="E56" s="281"/>
      <c r="F56" s="281"/>
      <c r="G56" s="281"/>
      <c r="H56" s="281"/>
      <c r="I56" s="282"/>
      <c r="J56" s="283">
        <v>1</v>
      </c>
      <c r="K56" s="284"/>
      <c r="L56" s="285"/>
      <c r="M56" s="242">
        <f t="shared" si="0"/>
        <v>0</v>
      </c>
      <c r="N56" s="243"/>
      <c r="O56" s="243"/>
      <c r="P56" s="243"/>
      <c r="Q56" s="243"/>
      <c r="R56" s="244"/>
      <c r="S56" s="271">
        <f t="shared" si="1"/>
        <v>0</v>
      </c>
      <c r="T56" s="272"/>
      <c r="U56" s="272"/>
      <c r="V56" s="272"/>
      <c r="W56" s="272"/>
      <c r="X56" s="273"/>
    </row>
    <row r="57" spans="1:24" ht="33.6" customHeight="1">
      <c r="A57" s="49">
        <v>42</v>
      </c>
      <c r="B57" s="280"/>
      <c r="C57" s="281"/>
      <c r="D57" s="281"/>
      <c r="E57" s="281"/>
      <c r="F57" s="281"/>
      <c r="G57" s="281"/>
      <c r="H57" s="281"/>
      <c r="I57" s="282"/>
      <c r="J57" s="283">
        <v>1</v>
      </c>
      <c r="K57" s="284"/>
      <c r="L57" s="285"/>
      <c r="M57" s="242">
        <f t="shared" si="0"/>
        <v>0</v>
      </c>
      <c r="N57" s="243"/>
      <c r="O57" s="243"/>
      <c r="P57" s="243"/>
      <c r="Q57" s="243"/>
      <c r="R57" s="244"/>
      <c r="S57" s="271">
        <f t="shared" si="1"/>
        <v>0</v>
      </c>
      <c r="T57" s="272"/>
      <c r="U57" s="272"/>
      <c r="V57" s="272"/>
      <c r="W57" s="272"/>
      <c r="X57" s="273"/>
    </row>
    <row r="58" spans="1:24" ht="33.6" customHeight="1">
      <c r="A58" s="49">
        <v>43</v>
      </c>
      <c r="B58" s="280"/>
      <c r="C58" s="281"/>
      <c r="D58" s="281"/>
      <c r="E58" s="281"/>
      <c r="F58" s="281"/>
      <c r="G58" s="281"/>
      <c r="H58" s="281"/>
      <c r="I58" s="282"/>
      <c r="J58" s="283">
        <v>1</v>
      </c>
      <c r="K58" s="284"/>
      <c r="L58" s="285"/>
      <c r="M58" s="242">
        <f t="shared" si="0"/>
        <v>0</v>
      </c>
      <c r="N58" s="243"/>
      <c r="O58" s="243"/>
      <c r="P58" s="243"/>
      <c r="Q58" s="243"/>
      <c r="R58" s="244"/>
      <c r="S58" s="271">
        <f t="shared" si="1"/>
        <v>0</v>
      </c>
      <c r="T58" s="272"/>
      <c r="U58" s="272"/>
      <c r="V58" s="272"/>
      <c r="W58" s="272"/>
      <c r="X58" s="273"/>
    </row>
    <row r="59" spans="1:24" ht="33.6" customHeight="1">
      <c r="A59" s="49">
        <v>44</v>
      </c>
      <c r="B59" s="280"/>
      <c r="C59" s="281"/>
      <c r="D59" s="281"/>
      <c r="E59" s="281"/>
      <c r="F59" s="281"/>
      <c r="G59" s="281"/>
      <c r="H59" s="281"/>
      <c r="I59" s="282"/>
      <c r="J59" s="283">
        <v>1</v>
      </c>
      <c r="K59" s="284"/>
      <c r="L59" s="285"/>
      <c r="M59" s="242">
        <f t="shared" si="0"/>
        <v>0</v>
      </c>
      <c r="N59" s="243"/>
      <c r="O59" s="243"/>
      <c r="P59" s="243"/>
      <c r="Q59" s="243"/>
      <c r="R59" s="244"/>
      <c r="S59" s="271">
        <f t="shared" si="1"/>
        <v>0</v>
      </c>
      <c r="T59" s="272"/>
      <c r="U59" s="272"/>
      <c r="V59" s="272"/>
      <c r="W59" s="272"/>
      <c r="X59" s="273"/>
    </row>
    <row r="60" spans="1:24" ht="33.6" customHeight="1">
      <c r="A60" s="49">
        <v>45</v>
      </c>
      <c r="B60" s="280"/>
      <c r="C60" s="281"/>
      <c r="D60" s="281"/>
      <c r="E60" s="281"/>
      <c r="F60" s="281"/>
      <c r="G60" s="281"/>
      <c r="H60" s="281"/>
      <c r="I60" s="282"/>
      <c r="J60" s="283">
        <v>1</v>
      </c>
      <c r="K60" s="284"/>
      <c r="L60" s="285"/>
      <c r="M60" s="242">
        <f t="shared" si="0"/>
        <v>0</v>
      </c>
      <c r="N60" s="243"/>
      <c r="O60" s="243"/>
      <c r="P60" s="243"/>
      <c r="Q60" s="243"/>
      <c r="R60" s="244"/>
      <c r="S60" s="271">
        <f t="shared" si="1"/>
        <v>0</v>
      </c>
      <c r="T60" s="272"/>
      <c r="U60" s="272"/>
      <c r="V60" s="272"/>
      <c r="W60" s="272"/>
      <c r="X60" s="273"/>
    </row>
    <row r="61" spans="1:24" ht="33.6" customHeight="1">
      <c r="A61" s="49">
        <v>46</v>
      </c>
      <c r="B61" s="280"/>
      <c r="C61" s="281"/>
      <c r="D61" s="281"/>
      <c r="E61" s="281"/>
      <c r="F61" s="281"/>
      <c r="G61" s="281"/>
      <c r="H61" s="281"/>
      <c r="I61" s="282"/>
      <c r="J61" s="283">
        <v>1</v>
      </c>
      <c r="K61" s="284"/>
      <c r="L61" s="285"/>
      <c r="M61" s="242">
        <f t="shared" si="0"/>
        <v>0</v>
      </c>
      <c r="N61" s="243"/>
      <c r="O61" s="243"/>
      <c r="P61" s="243"/>
      <c r="Q61" s="243"/>
      <c r="R61" s="244"/>
      <c r="S61" s="271">
        <f t="shared" si="1"/>
        <v>0</v>
      </c>
      <c r="T61" s="272"/>
      <c r="U61" s="272"/>
      <c r="V61" s="272"/>
      <c r="W61" s="272"/>
      <c r="X61" s="273"/>
    </row>
    <row r="62" spans="1:24" ht="33.6" customHeight="1">
      <c r="A62" s="49">
        <v>47</v>
      </c>
      <c r="B62" s="280"/>
      <c r="C62" s="281"/>
      <c r="D62" s="281"/>
      <c r="E62" s="281"/>
      <c r="F62" s="281"/>
      <c r="G62" s="281"/>
      <c r="H62" s="281"/>
      <c r="I62" s="282"/>
      <c r="J62" s="283">
        <v>1</v>
      </c>
      <c r="K62" s="284"/>
      <c r="L62" s="285"/>
      <c r="M62" s="242">
        <f t="shared" si="0"/>
        <v>0</v>
      </c>
      <c r="N62" s="243"/>
      <c r="O62" s="243"/>
      <c r="P62" s="243"/>
      <c r="Q62" s="243"/>
      <c r="R62" s="244"/>
      <c r="S62" s="271">
        <f t="shared" si="1"/>
        <v>0</v>
      </c>
      <c r="T62" s="272"/>
      <c r="U62" s="272"/>
      <c r="V62" s="272"/>
      <c r="W62" s="272"/>
      <c r="X62" s="273"/>
    </row>
    <row r="63" spans="1:24" ht="33.6" customHeight="1">
      <c r="A63" s="49">
        <v>48</v>
      </c>
      <c r="B63" s="280"/>
      <c r="C63" s="281"/>
      <c r="D63" s="281"/>
      <c r="E63" s="281"/>
      <c r="F63" s="281"/>
      <c r="G63" s="281"/>
      <c r="H63" s="281"/>
      <c r="I63" s="282"/>
      <c r="J63" s="283">
        <v>1</v>
      </c>
      <c r="K63" s="284"/>
      <c r="L63" s="285"/>
      <c r="M63" s="242">
        <f t="shared" si="0"/>
        <v>0</v>
      </c>
      <c r="N63" s="243"/>
      <c r="O63" s="243"/>
      <c r="P63" s="243"/>
      <c r="Q63" s="243"/>
      <c r="R63" s="244"/>
      <c r="S63" s="271">
        <f t="shared" si="1"/>
        <v>0</v>
      </c>
      <c r="T63" s="272"/>
      <c r="U63" s="272"/>
      <c r="V63" s="272"/>
      <c r="W63" s="272"/>
      <c r="X63" s="273"/>
    </row>
    <row r="64" spans="1:24" ht="33.6" customHeight="1">
      <c r="A64" s="49">
        <v>49</v>
      </c>
      <c r="B64" s="280"/>
      <c r="C64" s="281"/>
      <c r="D64" s="281"/>
      <c r="E64" s="281"/>
      <c r="F64" s="281"/>
      <c r="G64" s="281"/>
      <c r="H64" s="281"/>
      <c r="I64" s="282"/>
      <c r="J64" s="283">
        <v>1</v>
      </c>
      <c r="K64" s="284"/>
      <c r="L64" s="285"/>
      <c r="M64" s="242">
        <f t="shared" si="0"/>
        <v>0</v>
      </c>
      <c r="N64" s="243"/>
      <c r="O64" s="243"/>
      <c r="P64" s="243"/>
      <c r="Q64" s="243"/>
      <c r="R64" s="244"/>
      <c r="S64" s="271">
        <f t="shared" si="1"/>
        <v>0</v>
      </c>
      <c r="T64" s="272"/>
      <c r="U64" s="272"/>
      <c r="V64" s="272"/>
      <c r="W64" s="272"/>
      <c r="X64" s="273"/>
    </row>
    <row r="65" spans="1:24" ht="33.6" customHeight="1">
      <c r="A65" s="49">
        <v>50</v>
      </c>
      <c r="B65" s="280"/>
      <c r="C65" s="281"/>
      <c r="D65" s="281"/>
      <c r="E65" s="281"/>
      <c r="F65" s="281"/>
      <c r="G65" s="281"/>
      <c r="H65" s="281"/>
      <c r="I65" s="282"/>
      <c r="J65" s="283">
        <v>1</v>
      </c>
      <c r="K65" s="284"/>
      <c r="L65" s="285"/>
      <c r="M65" s="242">
        <f t="shared" si="0"/>
        <v>0</v>
      </c>
      <c r="N65" s="243"/>
      <c r="O65" s="243"/>
      <c r="P65" s="243"/>
      <c r="Q65" s="243"/>
      <c r="R65" s="244"/>
      <c r="S65" s="271">
        <f t="shared" si="1"/>
        <v>0</v>
      </c>
      <c r="T65" s="272"/>
      <c r="U65" s="272"/>
      <c r="V65" s="272"/>
      <c r="W65" s="272"/>
      <c r="X65" s="273"/>
    </row>
    <row r="66" spans="1:24" ht="33.6" customHeight="1">
      <c r="B66" s="50"/>
      <c r="I66" s="51" t="s">
        <v>325</v>
      </c>
      <c r="J66" s="289">
        <f>SUM(J16:L65)</f>
        <v>50</v>
      </c>
      <c r="K66" s="290"/>
      <c r="L66" s="291"/>
      <c r="M66" s="286">
        <f>SUM(M16:R65)</f>
        <v>0</v>
      </c>
      <c r="N66" s="287"/>
      <c r="O66" s="287"/>
      <c r="P66" s="287"/>
      <c r="Q66" s="287"/>
      <c r="R66" s="288"/>
      <c r="S66" s="286">
        <f>SUM(S16:X65)</f>
        <v>0</v>
      </c>
      <c r="T66" s="287"/>
      <c r="U66" s="287"/>
      <c r="V66" s="287"/>
      <c r="W66" s="287"/>
      <c r="X66" s="288"/>
    </row>
    <row r="67" spans="1:24" ht="7.5" customHeight="1"/>
    <row r="68" spans="1:24" ht="33.6" customHeight="1">
      <c r="A68" s="245" t="s">
        <v>326</v>
      </c>
      <c r="B68" s="245"/>
      <c r="C68" s="245"/>
      <c r="D68" s="245"/>
      <c r="E68" s="246"/>
      <c r="F68" s="274" t="s">
        <v>327</v>
      </c>
      <c r="G68" s="275"/>
      <c r="H68" s="275"/>
      <c r="I68" s="275"/>
      <c r="J68" s="275"/>
      <c r="K68" s="275"/>
      <c r="L68" s="275"/>
      <c r="M68" s="276">
        <f>IF($G$10="",0,$G$12-$M66*$G$10)</f>
        <v>0</v>
      </c>
      <c r="N68" s="276"/>
      <c r="O68" s="276"/>
      <c r="P68" s="276"/>
      <c r="Q68" s="276"/>
      <c r="R68" s="276"/>
      <c r="S68" s="276">
        <f>IF($G$10="",0,$S$12-$S66*$G$10)</f>
        <v>0</v>
      </c>
      <c r="T68" s="276"/>
      <c r="U68" s="276"/>
      <c r="V68" s="276"/>
      <c r="W68" s="276"/>
      <c r="X68" s="276"/>
    </row>
    <row r="69" spans="1:24" ht="8.1" customHeight="1"/>
  </sheetData>
  <sheetProtection sheet="1" selectLockedCells="1"/>
  <mergeCells count="246">
    <mergeCell ref="B29:I29"/>
    <mergeCell ref="J29:L29"/>
    <mergeCell ref="M29:R29"/>
    <mergeCell ref="S29:X29"/>
    <mergeCell ref="B26:I26"/>
    <mergeCell ref="J26:L26"/>
    <mergeCell ref="M26:R26"/>
    <mergeCell ref="S26:X26"/>
    <mergeCell ref="B27:I27"/>
    <mergeCell ref="J27:L27"/>
    <mergeCell ref="M27:R27"/>
    <mergeCell ref="S27:X27"/>
    <mergeCell ref="M21:R21"/>
    <mergeCell ref="S21:X21"/>
    <mergeCell ref="B22:I22"/>
    <mergeCell ref="J22:L22"/>
    <mergeCell ref="M22:R22"/>
    <mergeCell ref="S22:X22"/>
    <mergeCell ref="B28:I28"/>
    <mergeCell ref="S25:X25"/>
    <mergeCell ref="M25:R25"/>
    <mergeCell ref="J25:L25"/>
    <mergeCell ref="B25:I25"/>
    <mergeCell ref="S24:X24"/>
    <mergeCell ref="M24:R24"/>
    <mergeCell ref="B24:I24"/>
    <mergeCell ref="J24:L24"/>
    <mergeCell ref="J28:L28"/>
    <mergeCell ref="M28:R28"/>
    <mergeCell ref="S28:X28"/>
    <mergeCell ref="M17:R17"/>
    <mergeCell ref="S17:X17"/>
    <mergeCell ref="J18:L18"/>
    <mergeCell ref="M18:R18"/>
    <mergeCell ref="S18:X18"/>
    <mergeCell ref="J15:L15"/>
    <mergeCell ref="M15:R15"/>
    <mergeCell ref="F68:L68"/>
    <mergeCell ref="M68:R68"/>
    <mergeCell ref="S68:X68"/>
    <mergeCell ref="B17:I17"/>
    <mergeCell ref="B18:I18"/>
    <mergeCell ref="B19:I19"/>
    <mergeCell ref="B20:I20"/>
    <mergeCell ref="J66:L66"/>
    <mergeCell ref="B21:I21"/>
    <mergeCell ref="J21:L21"/>
    <mergeCell ref="B23:I23"/>
    <mergeCell ref="J23:L23"/>
    <mergeCell ref="J19:L19"/>
    <mergeCell ref="J17:L17"/>
    <mergeCell ref="M19:R19"/>
    <mergeCell ref="M23:R23"/>
    <mergeCell ref="S23:X23"/>
    <mergeCell ref="A6:F6"/>
    <mergeCell ref="G6:L6"/>
    <mergeCell ref="M6:R6"/>
    <mergeCell ref="S6:X6"/>
    <mergeCell ref="S8:X8"/>
    <mergeCell ref="M12:R12"/>
    <mergeCell ref="M10:R10"/>
    <mergeCell ref="S10:W10"/>
    <mergeCell ref="S9:X9"/>
    <mergeCell ref="A12:F12"/>
    <mergeCell ref="G12:L12"/>
    <mergeCell ref="S12:X12"/>
    <mergeCell ref="A8:F8"/>
    <mergeCell ref="G8:L8"/>
    <mergeCell ref="M8:R8"/>
    <mergeCell ref="A9:F9"/>
    <mergeCell ref="G9:L9"/>
    <mergeCell ref="M9:R9"/>
    <mergeCell ref="A10:F10"/>
    <mergeCell ref="G10:K10"/>
    <mergeCell ref="D1:F1"/>
    <mergeCell ref="G1:L1"/>
    <mergeCell ref="M1:R1"/>
    <mergeCell ref="S1:X1"/>
    <mergeCell ref="A2:F2"/>
    <mergeCell ref="G2:L2"/>
    <mergeCell ref="M2:R2"/>
    <mergeCell ref="S2:X2"/>
    <mergeCell ref="A4:X4"/>
    <mergeCell ref="B30:I30"/>
    <mergeCell ref="J30:L30"/>
    <mergeCell ref="M30:R30"/>
    <mergeCell ref="S30:X30"/>
    <mergeCell ref="B31:I31"/>
    <mergeCell ref="J31:L31"/>
    <mergeCell ref="M31:R31"/>
    <mergeCell ref="S31:X31"/>
    <mergeCell ref="A7:F7"/>
    <mergeCell ref="G7:X7"/>
    <mergeCell ref="M13:R13"/>
    <mergeCell ref="S13:X13"/>
    <mergeCell ref="A13:F13"/>
    <mergeCell ref="G13:L13"/>
    <mergeCell ref="S15:X15"/>
    <mergeCell ref="J16:L16"/>
    <mergeCell ref="M16:R16"/>
    <mergeCell ref="S16:X16"/>
    <mergeCell ref="B15:I15"/>
    <mergeCell ref="B16:I16"/>
    <mergeCell ref="S19:X19"/>
    <mergeCell ref="J20:L20"/>
    <mergeCell ref="M20:R20"/>
    <mergeCell ref="S20:X20"/>
    <mergeCell ref="B34:I34"/>
    <mergeCell ref="J34:L34"/>
    <mergeCell ref="M34:R34"/>
    <mergeCell ref="S34:X34"/>
    <mergeCell ref="B35:I35"/>
    <mergeCell ref="J35:L35"/>
    <mergeCell ref="M35:R35"/>
    <mergeCell ref="S35:X35"/>
    <mergeCell ref="B32:I32"/>
    <mergeCell ref="J32:L32"/>
    <mergeCell ref="M32:R32"/>
    <mergeCell ref="S32:X32"/>
    <mergeCell ref="B33:I33"/>
    <mergeCell ref="J33:L33"/>
    <mergeCell ref="M33:R33"/>
    <mergeCell ref="S33:X33"/>
    <mergeCell ref="B38:I38"/>
    <mergeCell ref="J38:L38"/>
    <mergeCell ref="M38:R38"/>
    <mergeCell ref="S38:X38"/>
    <mergeCell ref="B39:I39"/>
    <mergeCell ref="J39:L39"/>
    <mergeCell ref="M39:R39"/>
    <mergeCell ref="S39:X39"/>
    <mergeCell ref="B36:I36"/>
    <mergeCell ref="J36:L36"/>
    <mergeCell ref="M36:R36"/>
    <mergeCell ref="S36:X36"/>
    <mergeCell ref="B37:I37"/>
    <mergeCell ref="J37:L37"/>
    <mergeCell ref="M37:R37"/>
    <mergeCell ref="S37:X37"/>
    <mergeCell ref="B42:I42"/>
    <mergeCell ref="J42:L42"/>
    <mergeCell ref="M42:R42"/>
    <mergeCell ref="S42:X42"/>
    <mergeCell ref="B43:I43"/>
    <mergeCell ref="J43:L43"/>
    <mergeCell ref="M43:R43"/>
    <mergeCell ref="S43:X43"/>
    <mergeCell ref="B40:I40"/>
    <mergeCell ref="J40:L40"/>
    <mergeCell ref="M40:R40"/>
    <mergeCell ref="S40:X40"/>
    <mergeCell ref="B41:I41"/>
    <mergeCell ref="J41:L41"/>
    <mergeCell ref="M41:R41"/>
    <mergeCell ref="S41:X41"/>
    <mergeCell ref="B46:I46"/>
    <mergeCell ref="J46:L46"/>
    <mergeCell ref="M46:R46"/>
    <mergeCell ref="S46:X46"/>
    <mergeCell ref="B47:I47"/>
    <mergeCell ref="J47:L47"/>
    <mergeCell ref="M47:R47"/>
    <mergeCell ref="S47:X47"/>
    <mergeCell ref="B44:I44"/>
    <mergeCell ref="J44:L44"/>
    <mergeCell ref="M44:R44"/>
    <mergeCell ref="S44:X44"/>
    <mergeCell ref="B45:I45"/>
    <mergeCell ref="J45:L45"/>
    <mergeCell ref="M45:R45"/>
    <mergeCell ref="S45:X45"/>
    <mergeCell ref="B50:I50"/>
    <mergeCell ref="J50:L50"/>
    <mergeCell ref="M50:R50"/>
    <mergeCell ref="S50:X50"/>
    <mergeCell ref="B51:I51"/>
    <mergeCell ref="J51:L51"/>
    <mergeCell ref="M51:R51"/>
    <mergeCell ref="S51:X51"/>
    <mergeCell ref="B48:I48"/>
    <mergeCell ref="J48:L48"/>
    <mergeCell ref="M48:R48"/>
    <mergeCell ref="S48:X48"/>
    <mergeCell ref="B49:I49"/>
    <mergeCell ref="J49:L49"/>
    <mergeCell ref="M49:R49"/>
    <mergeCell ref="S49:X49"/>
    <mergeCell ref="B54:I54"/>
    <mergeCell ref="J54:L54"/>
    <mergeCell ref="M54:R54"/>
    <mergeCell ref="S54:X54"/>
    <mergeCell ref="B55:I55"/>
    <mergeCell ref="J55:L55"/>
    <mergeCell ref="M55:R55"/>
    <mergeCell ref="S55:X55"/>
    <mergeCell ref="B52:I52"/>
    <mergeCell ref="J52:L52"/>
    <mergeCell ref="M52:R52"/>
    <mergeCell ref="S52:X52"/>
    <mergeCell ref="B53:I53"/>
    <mergeCell ref="J53:L53"/>
    <mergeCell ref="M53:R53"/>
    <mergeCell ref="S53:X53"/>
    <mergeCell ref="B58:I58"/>
    <mergeCell ref="J58:L58"/>
    <mergeCell ref="M58:R58"/>
    <mergeCell ref="S58:X58"/>
    <mergeCell ref="B59:I59"/>
    <mergeCell ref="J59:L59"/>
    <mergeCell ref="M59:R59"/>
    <mergeCell ref="S59:X59"/>
    <mergeCell ref="B56:I56"/>
    <mergeCell ref="J56:L56"/>
    <mergeCell ref="M56:R56"/>
    <mergeCell ref="S56:X56"/>
    <mergeCell ref="B57:I57"/>
    <mergeCell ref="J57:L57"/>
    <mergeCell ref="M57:R57"/>
    <mergeCell ref="S57:X57"/>
    <mergeCell ref="S66:X66"/>
    <mergeCell ref="A68:E68"/>
    <mergeCell ref="B64:I64"/>
    <mergeCell ref="J64:L64"/>
    <mergeCell ref="M64:R64"/>
    <mergeCell ref="S64:X64"/>
    <mergeCell ref="B65:I65"/>
    <mergeCell ref="J65:L65"/>
    <mergeCell ref="M65:R65"/>
    <mergeCell ref="S65:X65"/>
    <mergeCell ref="M66:R66"/>
    <mergeCell ref="B62:I62"/>
    <mergeCell ref="J62:L62"/>
    <mergeCell ref="M62:R62"/>
    <mergeCell ref="S62:X62"/>
    <mergeCell ref="B63:I63"/>
    <mergeCell ref="J63:L63"/>
    <mergeCell ref="M63:R63"/>
    <mergeCell ref="S63:X63"/>
    <mergeCell ref="B60:I60"/>
    <mergeCell ref="J60:L60"/>
    <mergeCell ref="M60:R60"/>
    <mergeCell ref="S60:X60"/>
    <mergeCell ref="B61:I61"/>
    <mergeCell ref="J61:L61"/>
    <mergeCell ref="M61:R61"/>
    <mergeCell ref="S61:X61"/>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c415e7b-7c70-4bd0-9690-5f5a5976aa33">
      <Terms xmlns="http://schemas.microsoft.com/office/infopath/2007/PartnerControls"/>
    </lcf76f155ced4ddcb4097134ff3c332f>
    <TaxCatchAll xmlns="ddd985cf-6367-49cc-b37e-97bc1b0f9d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92B81CD2E03704BA09BBEEF48A9D096" ma:contentTypeVersion="15" ma:contentTypeDescription="新しいドキュメントを作成します。" ma:contentTypeScope="" ma:versionID="11be0a8eab25935b1cbffdaa3841aa8d">
  <xsd:schema xmlns:xsd="http://www.w3.org/2001/XMLSchema" xmlns:xs="http://www.w3.org/2001/XMLSchema" xmlns:p="http://schemas.microsoft.com/office/2006/metadata/properties" xmlns:ns2="4c415e7b-7c70-4bd0-9690-5f5a5976aa33" xmlns:ns3="ddd985cf-6367-49cc-b37e-97bc1b0f9ddf" targetNamespace="http://schemas.microsoft.com/office/2006/metadata/properties" ma:root="true" ma:fieldsID="ca4d9383f234c7913917bee46a0142df" ns2:_="" ns3:_="">
    <xsd:import namespace="4c415e7b-7c70-4bd0-9690-5f5a5976aa33"/>
    <xsd:import namespace="ddd985cf-6367-49cc-b37e-97bc1b0f9d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415e7b-7c70-4bd0-9690-5f5a5976aa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d985cf-6367-49cc-b37e-97bc1b0f9ddf"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703e762d-2b88-41bf-93fb-d58a47e3472a}" ma:internalName="TaxCatchAll" ma:showField="CatchAllData" ma:web="ddd985cf-6367-49cc-b37e-97bc1b0f9d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FADA2C-F7C7-49CF-A015-413256FD2919}">
  <ds:schemaRefs>
    <ds:schemaRef ds:uri="http://purl.org/dc/dcmitype/"/>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www.w3.org/XML/1998/namespace"/>
    <ds:schemaRef ds:uri="ffa9f2b3-02b5-4842-aa6d-fcf3fcd42a57"/>
    <ds:schemaRef ds:uri="http://schemas.microsoft.com/office/2006/metadata/properties"/>
    <ds:schemaRef ds:uri="http://purl.org/dc/terms/"/>
    <ds:schemaRef ds:uri="4c415e7b-7c70-4bd0-9690-5f5a5976aa33"/>
    <ds:schemaRef ds:uri="ddd985cf-6367-49cc-b37e-97bc1b0f9ddf"/>
  </ds:schemaRefs>
</ds:datastoreItem>
</file>

<file path=customXml/itemProps2.xml><?xml version="1.0" encoding="utf-8"?>
<ds:datastoreItem xmlns:ds="http://schemas.openxmlformats.org/officeDocument/2006/customXml" ds:itemID="{DF9B368F-D953-41CB-90EC-D8B98EB9896B}">
  <ds:schemaRefs>
    <ds:schemaRef ds:uri="http://schemas.microsoft.com/sharepoint/v3/contenttype/forms"/>
  </ds:schemaRefs>
</ds:datastoreItem>
</file>

<file path=customXml/itemProps3.xml><?xml version="1.0" encoding="utf-8"?>
<ds:datastoreItem xmlns:ds="http://schemas.openxmlformats.org/officeDocument/2006/customXml" ds:itemID="{9FFB7830-9E0B-4C77-9104-8EFA25B982D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415e7b-7c70-4bd0-9690-5f5a5976aa33"/>
    <ds:schemaRef ds:uri="ddd985cf-6367-49cc-b37e-97bc1b0f9d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★算出・請求パターン_治験経費6</vt:lpstr>
      <vt:lpstr>治験経費6_経費算出基準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治験経費6_経費算出基準!Print_Area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治験事務係</cp:lastModifiedBy>
  <cp:revision/>
  <cp:lastPrinted>2023-09-01T05:19:17Z</cp:lastPrinted>
  <dcterms:created xsi:type="dcterms:W3CDTF">2015-07-23T02:45:46Z</dcterms:created>
  <dcterms:modified xsi:type="dcterms:W3CDTF">2025-03-31T04:48:59Z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0x010100192B81CD2E03704BA09BBEEF48A9D096</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