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chiken-jimu008\Desktop\04_経費算出基準・ポイント算出表\"/>
    </mc:Choice>
  </mc:AlternateContent>
  <xr:revisionPtr revIDLastSave="0" documentId="13_ncr:1_{169207EB-F53F-42D7-9A5A-408AF15C14A2}" xr6:coauthVersionLast="47" xr6:coauthVersionMax="47" xr10:uidLastSave="{00000000-0000-0000-0000-000000000000}"/>
  <bookViews>
    <workbookView xWindow="-108" yWindow="-108" windowWidth="23256" windowHeight="12576" tabRatio="1000" xr2:uid="{00000000-000D-0000-FFFF-FFFF00000000}"/>
  </bookViews>
  <sheets>
    <sheet name="☆はじめにお読みください" sheetId="20" r:id="rId1"/>
    <sheet name="★算出・請求パターン_治験経費4" sheetId="21" r:id="rId2"/>
    <sheet name="治験経費4_経費算出基準" sheetId="7" r:id="rId3"/>
    <sheet name="別紙5_製販後臨床試験研究経費ポイント算出表" sheetId="18" r:id="rId4"/>
    <sheet name="別紙6_製販後臨床試験医薬品管理経費ポイント算出表" sheetId="19" r:id="rId5"/>
    <sheet name="出来高費用算出表_マイルストーン" sheetId="8" r:id="rId6"/>
    <sheet name="出来高費用算出表_均等割" sheetId="17" r:id="rId7"/>
  </sheets>
  <definedNames>
    <definedName name="_xlnm.Print_Area" localSheetId="2">治験経費4_経費算出基準!$A$1:$X$67</definedName>
    <definedName name="_xlnm.Print_Area" localSheetId="5">出来高費用算出表_マイルストーン!$A$1:$X$24</definedName>
    <definedName name="_xlnm.Print_Area" localSheetId="6">出来高費用算出表_均等割!$A$1:$X$68</definedName>
    <definedName name="_xlnm.Print_Area" localSheetId="3">別紙5_製販後臨床試験研究経費ポイント算出表!$A$1:$AA$34</definedName>
    <definedName name="_xlnm.Print_Area" localSheetId="4">別紙6_製販後臨床試験医薬品管理経費ポイント算出表!$A$1:$AA$30</definedName>
    <definedName name="_xlnm.Print_Titles" localSheetId="0">☆はじめにお読みください!$1:$9</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6" i="17" l="1"/>
  <c r="N16" i="7"/>
  <c r="U8" i="19" l="1"/>
  <c r="H8" i="19"/>
  <c r="H7" i="19"/>
  <c r="U6" i="19"/>
  <c r="H6" i="19"/>
  <c r="U2" i="19"/>
  <c r="H2" i="19"/>
  <c r="U1" i="19"/>
  <c r="H1" i="19"/>
  <c r="U8" i="18"/>
  <c r="H8" i="18"/>
  <c r="H7" i="18"/>
  <c r="U6" i="18"/>
  <c r="H6" i="18"/>
  <c r="U2" i="18"/>
  <c r="H2" i="18"/>
  <c r="U1" i="18"/>
  <c r="H1" i="18"/>
  <c r="AA29" i="19"/>
  <c r="AA28" i="19"/>
  <c r="AA27" i="19"/>
  <c r="AA26" i="19"/>
  <c r="AA25" i="19"/>
  <c r="AA24" i="19"/>
  <c r="AA23" i="19"/>
  <c r="AA22" i="19"/>
  <c r="AA21" i="19"/>
  <c r="AA20" i="19"/>
  <c r="AA19" i="19"/>
  <c r="AA18" i="19"/>
  <c r="AA17" i="19"/>
  <c r="AA16" i="19"/>
  <c r="AA15" i="19"/>
  <c r="AA14" i="19"/>
  <c r="AA33" i="18"/>
  <c r="AA32" i="18"/>
  <c r="AA31" i="18"/>
  <c r="AA30" i="18"/>
  <c r="AA29" i="18"/>
  <c r="AA28" i="18"/>
  <c r="AA27" i="18"/>
  <c r="AA26" i="18"/>
  <c r="AA25" i="18"/>
  <c r="AA24" i="18"/>
  <c r="AA23" i="18"/>
  <c r="AA22" i="18"/>
  <c r="AA21" i="18"/>
  <c r="AA20" i="18"/>
  <c r="AA19" i="18"/>
  <c r="AA18" i="18"/>
  <c r="AA17" i="18"/>
  <c r="AA16" i="18"/>
  <c r="AA15" i="18"/>
  <c r="AA14" i="18"/>
  <c r="AA30" i="19" l="1"/>
  <c r="C31" i="7" s="1"/>
  <c r="AA34" i="18"/>
  <c r="C28" i="7" s="1"/>
  <c r="J21" i="8"/>
  <c r="A1" i="17" l="1"/>
  <c r="A1" i="8"/>
  <c r="G10" i="17"/>
  <c r="S2" i="8" l="1"/>
  <c r="G2" i="8"/>
  <c r="S1" i="8"/>
  <c r="G1" i="8"/>
  <c r="S2" i="17"/>
  <c r="G2" i="17"/>
  <c r="S1" i="17"/>
  <c r="G1" i="17"/>
  <c r="G8" i="17"/>
  <c r="S10" i="17"/>
  <c r="S9" i="17"/>
  <c r="G9" i="17"/>
  <c r="G10" i="8"/>
  <c r="G9" i="8"/>
  <c r="G8" i="8"/>
  <c r="S10" i="8"/>
  <c r="S9" i="8"/>
  <c r="S8" i="17"/>
  <c r="G7" i="17"/>
  <c r="S6" i="17"/>
  <c r="G6" i="17"/>
  <c r="S8" i="8"/>
  <c r="S6" i="8"/>
  <c r="G7" i="8"/>
  <c r="G6" i="8"/>
  <c r="Q55" i="7"/>
  <c r="Q54" i="7"/>
  <c r="I24" i="7"/>
  <c r="N31" i="7"/>
  <c r="S31" i="7" s="1"/>
  <c r="N28" i="7"/>
  <c r="S28" i="7" s="1"/>
  <c r="N23" i="7" l="1"/>
  <c r="S23" i="7" s="1"/>
  <c r="S16" i="7"/>
  <c r="T56" i="7" s="1"/>
  <c r="Q24" i="7"/>
  <c r="S24" i="7" s="1"/>
  <c r="S33" i="7"/>
  <c r="N19" i="7"/>
  <c r="S19" i="7" s="1"/>
  <c r="Q20" i="7"/>
  <c r="S20" i="7" s="1"/>
  <c r="T49" i="7" l="1"/>
  <c r="T50" i="7" s="1"/>
  <c r="T51" i="7" s="1"/>
  <c r="T57" i="7"/>
  <c r="T58" i="7" l="1"/>
  <c r="T60" i="7" l="1"/>
  <c r="S38" i="7" l="1"/>
  <c r="S36" i="7"/>
  <c r="T52" i="7" l="1"/>
  <c r="S41" i="7"/>
  <c r="S43" i="7" s="1"/>
  <c r="T53" i="7" l="1"/>
  <c r="S46" i="7"/>
  <c r="S63" i="7" l="1"/>
  <c r="T54" i="7"/>
  <c r="T55" i="7" s="1"/>
  <c r="M12" i="8" l="1"/>
  <c r="M13" i="8" s="1"/>
  <c r="M12" i="17"/>
  <c r="M13" i="17" s="1"/>
  <c r="S65" i="7"/>
  <c r="M23" i="17" l="1"/>
  <c r="M27" i="17"/>
  <c r="M35" i="17"/>
  <c r="M43" i="17"/>
  <c r="M51" i="17"/>
  <c r="M59" i="17"/>
  <c r="M55" i="17"/>
  <c r="M41" i="17"/>
  <c r="M42" i="17"/>
  <c r="M28" i="17"/>
  <c r="M36" i="17"/>
  <c r="M44" i="17"/>
  <c r="M52" i="17"/>
  <c r="M60" i="17"/>
  <c r="M47" i="17"/>
  <c r="M26" i="17"/>
  <c r="M29" i="17"/>
  <c r="M37" i="17"/>
  <c r="M45" i="17"/>
  <c r="M53" i="17"/>
  <c r="M61" i="17"/>
  <c r="M62" i="17"/>
  <c r="M31" i="17"/>
  <c r="M63" i="17"/>
  <c r="M57" i="17"/>
  <c r="M58" i="17"/>
  <c r="M30" i="17"/>
  <c r="M38" i="17"/>
  <c r="M46" i="17"/>
  <c r="M54" i="17"/>
  <c r="M39" i="17"/>
  <c r="M34" i="17"/>
  <c r="M32" i="17"/>
  <c r="M40" i="17"/>
  <c r="M48" i="17"/>
  <c r="M56" i="17"/>
  <c r="M64" i="17"/>
  <c r="M33" i="17"/>
  <c r="M49" i="17"/>
  <c r="M65" i="17"/>
  <c r="M50" i="17"/>
  <c r="M19" i="8"/>
  <c r="M20" i="8"/>
  <c r="M18" i="8"/>
  <c r="M16" i="8"/>
  <c r="M17" i="8"/>
  <c r="M24" i="17"/>
  <c r="M19" i="17"/>
  <c r="M21" i="17"/>
  <c r="M20" i="17"/>
  <c r="M17" i="17"/>
  <c r="M22" i="17"/>
  <c r="M18" i="17"/>
  <c r="M16" i="17"/>
  <c r="M25" i="17"/>
  <c r="M66" i="17" l="1"/>
  <c r="M21" i="8"/>
  <c r="M23" i="8"/>
  <c r="M6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F28E25C3-7607-4E4E-BC4F-C3137FF78020}">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6924D186-6941-48E9-9247-A5B04A870E3E}">
      <text>
        <r>
          <rPr>
            <b/>
            <sz val="9"/>
            <color indexed="81"/>
            <rFont val="MS P ゴシック"/>
            <family val="3"/>
            <charset val="128"/>
          </rPr>
          <t>当院が付与した整理番号を入力</t>
        </r>
      </text>
    </comment>
    <comment ref="M2" authorId="0" shapeId="0" xr:uid="{3D5CF7C8-B73C-4CD6-A15F-7F4E757A918C}">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CC33FEB4-C73D-4482-8A0E-397E46EE7482}">
      <text>
        <r>
          <rPr>
            <b/>
            <sz val="9"/>
            <color indexed="81"/>
            <rFont val="MS P ゴシック"/>
            <family val="3"/>
            <charset val="128"/>
          </rPr>
          <t>パターン1【新規／実施】：原契約の締結予定日を入力
上記以外：原契約締結日を入力</t>
        </r>
        <r>
          <rPr>
            <sz val="9"/>
            <color indexed="81"/>
            <rFont val="MS P ゴシック"/>
            <family val="3"/>
            <charset val="128"/>
          </rPr>
          <t xml:space="preserve">
</t>
        </r>
      </text>
    </comment>
    <comment ref="M9" authorId="0" shapeId="0" xr:uid="{E1D7F848-4C30-46B0-872E-D1E1E0977739}">
      <text>
        <r>
          <rPr>
            <b/>
            <sz val="9"/>
            <color indexed="81"/>
            <rFont val="MS P ゴシック"/>
            <family val="3"/>
            <charset val="128"/>
          </rPr>
          <t>契約終了予定日を入力
パターン3【変更／期間延長】のみ：延長後の契約終了予定日を入力</t>
        </r>
      </text>
    </comment>
    <comment ref="A10" authorId="0" shapeId="0" xr:uid="{11DFB9BD-57E0-4E33-8293-20CEFC14AD1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53BEED7C-6198-490C-BAF7-4CF3A6D7B407}">
      <text>
        <r>
          <rPr>
            <b/>
            <sz val="9"/>
            <color indexed="81"/>
            <rFont val="MS P ゴシック"/>
            <family val="3"/>
            <charset val="128"/>
          </rPr>
          <t>パターン1・2・5：出来高費用として請求対象となる回数を入力
上記以外：「0」を入力</t>
        </r>
      </text>
    </comment>
    <comment ref="A11" authorId="0" shapeId="0" xr:uid="{78C41468-E9FB-4E42-BC8B-8FB1411309E1}">
      <text>
        <r>
          <rPr>
            <b/>
            <sz val="9"/>
            <color indexed="81"/>
            <rFont val="MS P ゴシック"/>
            <family val="3"/>
            <charset val="128"/>
          </rPr>
          <t>以下に該当する場合に入力
・固定経費及び症例経費の算出理由　※特記する必要がある場合</t>
        </r>
      </text>
    </comment>
    <comment ref="M14" authorId="0" shapeId="0" xr:uid="{4957C95D-058C-4F4F-9577-928F5F2FF4A5}">
      <text>
        <r>
          <rPr>
            <b/>
            <sz val="9"/>
            <color indexed="81"/>
            <rFont val="MS P ゴシック"/>
            <family val="3"/>
            <charset val="128"/>
          </rPr>
          <t>パターン3【変更／期間延長】のみ：セル「S14」に変更前の契約終了予定日を20xx/xx/xxの形式で入力　</t>
        </r>
        <r>
          <rPr>
            <sz val="9"/>
            <color indexed="81"/>
            <rFont val="MS P ゴシック"/>
            <family val="3"/>
            <charset val="128"/>
          </rPr>
          <t xml:space="preserve">
</t>
        </r>
      </text>
    </comment>
    <comment ref="I20" authorId="0" shapeId="0" xr:uid="{5E83451C-FB8C-4C90-9875-6256202FE71A}">
      <text>
        <r>
          <rPr>
            <b/>
            <sz val="9"/>
            <color indexed="81"/>
            <rFont val="MS P ゴシック"/>
            <family val="3"/>
            <charset val="128"/>
          </rPr>
          <t>パターン1・4：試験終了後の保管年数を5年単位で入力
上記以外：「0」を入力</t>
        </r>
      </text>
    </comment>
    <comment ref="N32" authorId="0" shapeId="0" xr:uid="{44561E27-D74A-4D1A-A055-44CBB0D4833C}">
      <text>
        <r>
          <rPr>
            <b/>
            <sz val="9"/>
            <color indexed="81"/>
            <rFont val="MS P ゴシック"/>
            <family val="3"/>
            <charset val="128"/>
          </rPr>
          <t>別紙6_要素G「温度管理」にポイントが入った場合のみ『あり』を選択</t>
        </r>
        <r>
          <rPr>
            <sz val="9"/>
            <color indexed="81"/>
            <rFont val="MS P ゴシック"/>
            <family val="3"/>
            <charset val="128"/>
          </rPr>
          <t xml:space="preserve">
</t>
        </r>
      </text>
    </comment>
    <comment ref="Q36" authorId="0" shapeId="0" xr:uid="{9C6FCD12-2122-45BB-A2EE-195D5D328DB1}">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AF899D9F-8138-4556-9C88-284CD665F5CE}">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B386E388-AFA6-44C1-85BA-8295FB01A315}">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BEC5D0A2-68FC-469E-9B29-8F33FD2C0B42}">
      <text>
        <r>
          <rPr>
            <sz val="9"/>
            <color indexed="81"/>
            <rFont val="MS P ゴシック"/>
            <family val="3"/>
            <charset val="128"/>
          </rPr>
          <t xml:space="preserve">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
</t>
        </r>
      </text>
    </comment>
    <comment ref="B15" authorId="0" shapeId="0" xr:uid="{CF7F909F-DD1B-4D52-8824-8BE1B6229FAC}">
      <text>
        <r>
          <rPr>
            <sz val="9"/>
            <color indexed="81"/>
            <rFont val="MS P ゴシック"/>
            <family val="3"/>
            <charset val="128"/>
          </rPr>
          <t xml:space="preserve">試験期間内に治験のための入院が必須の場合、入院にカウントすること。
</t>
        </r>
      </text>
    </comment>
    <comment ref="B16" authorId="0" shapeId="0" xr:uid="{2466DF72-3D7C-4564-A24B-3BE09870DD80}">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7" authorId="0" shapeId="0" xr:uid="{99FE4FB5-B781-43B5-8319-5954FEED2959}">
      <text>
        <r>
          <rPr>
            <sz val="9"/>
            <color indexed="81"/>
            <rFont val="MS P ゴシック"/>
            <family val="3"/>
            <charset val="128"/>
          </rPr>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r>
      </text>
    </comment>
    <comment ref="B18" authorId="0" shapeId="0" xr:uid="{97FE22D0-D121-4A72-A6AC-09D7F42BEDD8}">
      <text>
        <r>
          <rPr>
            <sz val="9"/>
            <color indexed="81"/>
            <rFont val="MS P ゴシック"/>
            <family val="3"/>
            <charset val="128"/>
          </rPr>
          <t xml:space="preserve">対照となる治療群にプラセボを使用する場合、又はスクリーニング期間のウォッシュアウト時にプラセボを使用する等の場合に算定すること。
</t>
        </r>
      </text>
    </comment>
    <comment ref="B19" authorId="0" shapeId="0" xr:uid="{66694794-6E05-4EA6-9D49-A0476C1AF122}">
      <text>
        <r>
          <rPr>
            <sz val="9"/>
            <color indexed="81"/>
            <rFont val="MS P ゴシック"/>
            <family val="3"/>
            <charset val="128"/>
          </rPr>
          <t xml:space="preserve">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
</t>
        </r>
      </text>
    </comment>
    <comment ref="B20" authorId="0" shapeId="0" xr:uid="{9104620C-1537-4378-8D9B-36DF9BCF031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
</t>
        </r>
      </text>
    </comment>
    <comment ref="B22" authorId="0" shapeId="0" xr:uid="{DECFEAF1-FAEC-486F-9E87-9A37F2F18D16}">
      <text>
        <r>
          <rPr>
            <sz val="9"/>
            <color indexed="81"/>
            <rFont val="MS P ゴシック"/>
            <family val="3"/>
            <charset val="128"/>
          </rPr>
          <t xml:space="preserve">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
</t>
        </r>
      </text>
    </comment>
    <comment ref="B23" authorId="0" shapeId="0" xr:uid="{2D9607BD-6E43-4B2C-AF7A-515FA0941EEE}">
      <text>
        <r>
          <rPr>
            <sz val="9"/>
            <color indexed="81"/>
            <rFont val="MS P ゴシック"/>
            <family val="3"/>
            <charset val="128"/>
          </rPr>
          <t xml:space="preserve">選択基準及び除外基準の項目数をカウントすること。なお、試験期間内の所定の時期にそれぞれ基準が設定されている場合には、それらの総計とすること。
</t>
        </r>
      </text>
    </comment>
    <comment ref="B24" authorId="0" shapeId="0" xr:uid="{7CF4FF68-3EE7-44A5-90C8-F7DFBFBDCAB9}">
      <text>
        <r>
          <rPr>
            <sz val="9"/>
            <color indexed="81"/>
            <rFont val="MS P ゴシック"/>
            <family val="3"/>
            <charset val="128"/>
          </rPr>
          <t xml:space="preserve">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
</t>
        </r>
      </text>
    </comment>
    <comment ref="B26" authorId="0" shapeId="0" xr:uid="{8AB842FF-F238-4950-BCFC-9006227BA7AC}">
      <text>
        <r>
          <rPr>
            <sz val="9"/>
            <color indexed="81"/>
            <rFont val="MS P ゴシック"/>
            <family val="3"/>
            <charset val="128"/>
          </rPr>
          <t xml:space="preserve">一般的な臨床検査（採血・採尿など）及び心電図検査、超音波検査などの身体的・精神的な侵襲が無い（または非常に少ない）検査等の項目数を算定すること。
</t>
        </r>
      </text>
    </comment>
    <comment ref="B27" authorId="0" shapeId="0" xr:uid="{DA4B3C11-F229-4AB3-82D0-A1C80860B2F9}">
      <text>
        <r>
          <rPr>
            <sz val="9"/>
            <color indexed="81"/>
            <rFont val="MS P ゴシック"/>
            <family val="3"/>
            <charset val="128"/>
          </rPr>
          <t xml:space="preserve">画像診断（単純Ｘ線、CT、MRIなど）及び内視鏡検査、神経伝達速度検査などの身体的・精神的な侵襲が伴う検査等の回数を算定すること。
</t>
        </r>
      </text>
    </comment>
    <comment ref="B28" authorId="0" shapeId="0" xr:uid="{68BED249-5332-4797-A2D5-307102BD252B}">
      <text>
        <r>
          <rPr>
            <sz val="9"/>
            <color indexed="81"/>
            <rFont val="MS P ゴシック"/>
            <family val="3"/>
            <charset val="128"/>
          </rPr>
          <t xml:space="preserve">薬物血中濃度測定のための頻回な採血や畜尿が規定されている場合は、その回数を算定すること。
</t>
        </r>
      </text>
    </comment>
    <comment ref="B29" authorId="0" shapeId="0" xr:uid="{B93CF166-35E0-4845-9E45-125FB6755297}">
      <text>
        <r>
          <rPr>
            <sz val="9"/>
            <color indexed="81"/>
            <rFont val="MS P ゴシック"/>
            <family val="3"/>
            <charset val="128"/>
          </rPr>
          <t xml:space="preserve">手術及び骨髄穿刺、動脈血採取などの侵襲性が高い方法による検体採取が規定されている場合には、その回数を算定すること。ただし、要素Mまたは要素Nと重複して算定しない。
</t>
        </r>
      </text>
    </comment>
    <comment ref="B30" authorId="0" shapeId="0" xr:uid="{F2180C66-8E55-41B9-BF40-244810C79106}">
      <text>
        <r>
          <rPr>
            <sz val="9"/>
            <color indexed="81"/>
            <rFont val="MS P ゴシック"/>
            <family val="3"/>
            <charset val="128"/>
          </rPr>
          <t xml:space="preserve">放射線科の画像コピー代（5,000円／CD1枚）を除く、画像提供や病理組織の提出が規定されている場合には、その回数を算定すること。
</t>
        </r>
      </text>
    </comment>
    <comment ref="B31" authorId="0" shapeId="0" xr:uid="{83941CC8-159B-4845-9EE9-DAA5FC68C8A0}">
      <text>
        <r>
          <rPr>
            <sz val="9"/>
            <color indexed="81"/>
            <rFont val="MS P ゴシック"/>
            <family val="3"/>
            <charset val="128"/>
          </rPr>
          <t xml:space="preserve">治験責任医師が、試験参加に際して有効性評価のトレーニングを要する場合、そのトレーニングに要する時間を算定すること。
</t>
        </r>
      </text>
    </comment>
    <comment ref="B32" authorId="0" shapeId="0" xr:uid="{F43F18CF-F72C-4AAC-906D-96302082F44B}">
      <text>
        <r>
          <rPr>
            <sz val="9"/>
            <color indexed="81"/>
            <rFont val="MS P ゴシック"/>
            <family val="3"/>
            <charset val="128"/>
          </rPr>
          <t xml:space="preserve">治験責任医師が、有効性評価のためトレーニングが必須となるものがある場合、その評価があるVisit回数を計上すること。
</t>
        </r>
      </text>
    </comment>
    <comment ref="A34" authorId="0" shapeId="0" xr:uid="{1750F65D-74AA-418D-BD52-0EB42E8F7400}">
      <text>
        <r>
          <rPr>
            <sz val="9"/>
            <color indexed="81"/>
            <rFont val="MS P ゴシック"/>
            <family val="3"/>
            <charset val="128"/>
          </rPr>
          <t>製造販売後臨床試験研究経費 算出額
・合計ポイント数×0.8×6,000円×症例数</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11" authorId="0" shapeId="0" xr:uid="{C6DF1586-726E-4394-B2BB-B7541220694D}">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551BC4AE-65AC-4C00-9A79-6284D365F6F6}">
      <text>
        <r>
          <rPr>
            <sz val="9"/>
            <color indexed="81"/>
            <rFont val="MS P ゴシック"/>
            <family val="3"/>
            <charset val="128"/>
          </rPr>
          <t xml:space="preserve">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
</t>
        </r>
      </text>
    </comment>
    <comment ref="B15" authorId="0" shapeId="0" xr:uid="{58FB237B-EF0A-435F-8E7A-A9B95ACD8A96}">
      <text>
        <r>
          <rPr>
            <sz val="9"/>
            <color indexed="81"/>
            <rFont val="MS P ゴシック"/>
            <family val="3"/>
            <charset val="128"/>
          </rPr>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r>
      </text>
    </comment>
    <comment ref="B16" authorId="0" shapeId="0" xr:uid="{7CBD1E0C-11F6-4BD6-B4F7-59AA93D76A5D}">
      <text>
        <r>
          <rPr>
            <sz val="9"/>
            <color indexed="81"/>
            <rFont val="MS P ゴシック"/>
            <family val="3"/>
            <charset val="128"/>
          </rPr>
          <t xml:space="preserve">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
</t>
        </r>
      </text>
    </comment>
    <comment ref="B18" authorId="0" shapeId="0" xr:uid="{95FEAC34-EC3C-4A58-AEA9-03DFD7117E50}">
      <text>
        <r>
          <rPr>
            <sz val="9"/>
            <color indexed="81"/>
            <rFont val="MS P ゴシック"/>
            <family val="3"/>
            <charset val="128"/>
          </rPr>
          <t xml:space="preserve">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
</t>
        </r>
      </text>
    </comment>
    <comment ref="B20" authorId="0" shapeId="0" xr:uid="{7B73C436-9EE9-4249-98AA-24BDDB0AD395}">
      <text>
        <r>
          <rPr>
            <sz val="9"/>
            <color indexed="81"/>
            <rFont val="MS P ゴシック"/>
            <family val="3"/>
            <charset val="128"/>
          </rPr>
          <t xml:space="preserve">治験薬（又は治験薬に準じて依頼者から提供される薬剤）の出庫に際して、溶解・希釈・混合等の調製を行う場合に算定すること。
</t>
        </r>
      </text>
    </comment>
    <comment ref="B21" authorId="0" shapeId="0" xr:uid="{B49853A5-DE44-44DC-BD71-D4FB331E4C3A}">
      <text>
        <r>
          <rPr>
            <sz val="9"/>
            <color indexed="81"/>
            <rFont val="MS P ゴシック"/>
            <family val="3"/>
            <charset val="128"/>
          </rPr>
          <t xml:space="preserve">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
</t>
        </r>
      </text>
    </comment>
    <comment ref="B22" authorId="0" shapeId="0" xr:uid="{66DF9442-DAF7-4F61-8CAF-F491CDCC5267}">
      <text>
        <r>
          <rPr>
            <sz val="9"/>
            <color indexed="81"/>
            <rFont val="MS P ゴシック"/>
            <family val="3"/>
            <charset val="128"/>
          </rPr>
          <t>当院の温度管理方法で対応可能であればポイント計上不要</t>
        </r>
      </text>
    </comment>
    <comment ref="B23" authorId="0" shapeId="0" xr:uid="{89D8CED9-E257-4B06-A734-A13BFADE831E}">
      <text>
        <r>
          <rPr>
            <sz val="9"/>
            <color indexed="81"/>
            <rFont val="MS P ゴシック"/>
            <family val="3"/>
            <charset val="128"/>
          </rPr>
          <t>対照となる治療群にプラセボを使用する場合、又はスクリーニング期間のウォッシュアウト時にプラセボを使用する等の場合に算定すること。</t>
        </r>
      </text>
    </comment>
    <comment ref="B25" authorId="0" shapeId="0" xr:uid="{8EC37A6F-F689-4966-B098-BBE31F1778A0}">
      <text>
        <r>
          <rPr>
            <sz val="9"/>
            <color indexed="81"/>
            <rFont val="MS P ゴシック"/>
            <family val="3"/>
            <charset val="128"/>
          </rPr>
          <t>非盲検担当者の設置が規定されている場合に算定すること。</t>
        </r>
      </text>
    </comment>
    <comment ref="B26" authorId="0" shapeId="0" xr:uid="{AD317DF5-CD83-4C86-8C0D-7B0504BD4709}">
      <text>
        <r>
          <rPr>
            <sz val="9"/>
            <color indexed="81"/>
            <rFont val="MS P ゴシック"/>
            <family val="3"/>
            <charset val="128"/>
          </rPr>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r>
      </text>
    </comment>
    <comment ref="B28" authorId="0" shapeId="0" xr:uid="{7B200196-A3E4-49B4-97AC-262F7F36994F}">
      <text>
        <r>
          <rPr>
            <sz val="9"/>
            <color indexed="81"/>
            <rFont val="MS P ゴシック"/>
            <family val="3"/>
            <charset val="128"/>
          </rPr>
          <t xml:space="preserve">初回申請時点の責任医師及び分担医師の総数（治験薬の処方権限がある医師）
</t>
        </r>
      </text>
    </comment>
    <comment ref="B29" authorId="0" shapeId="0" xr:uid="{620DFD05-2621-4F15-BEDB-F765BAFF52DF}">
      <text>
        <r>
          <rPr>
            <sz val="9"/>
            <color indexed="81"/>
            <rFont val="MS P ゴシック"/>
            <family val="3"/>
            <charset val="128"/>
          </rPr>
          <t xml:space="preserve">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
</t>
        </r>
      </text>
    </comment>
    <comment ref="A30" authorId="0" shapeId="0" xr:uid="{CBE32601-6674-4E86-8DA8-0FCCDBEECAF9}">
      <text>
        <r>
          <rPr>
            <sz val="9"/>
            <color indexed="81"/>
            <rFont val="MS P ゴシック"/>
            <family val="3"/>
            <charset val="128"/>
          </rPr>
          <t xml:space="preserve">製造販売後臨床試験医薬品管理経費 算出額
・合計ポイント数×1,000円×症例数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7BE7C4E7-263B-407F-8467-6B57E9AF42F8}">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A3086903-4A4E-4B32-A24D-2545764531E4}">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72679AD8-6F9A-4798-A1FB-5D990B9EB46B}">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<sst xmlns="http://schemas.openxmlformats.org/spreadsheetml/2006/main" count="595" uniqueCount="372">
  <si>
    <t>※各シートは計算式保護のため「シートの保護」を設定しています。解除が必要の場合は　「ホーム＞セル＞書式＞シート保護の解除」を選択してください。</t>
    <rPh sb="1" eb="2">
      <t>カク</t>
    </rPh>
    <phoneticPr fontId="2"/>
  </si>
  <si>
    <t>★治験経費4_経費算出基準（製造販売後臨床試験）</t>
    <rPh sb="1" eb="3">
      <t>チケン</t>
    </rPh>
    <rPh sb="3" eb="5">
      <t>ケイヒ</t>
    </rPh>
    <rPh sb="7" eb="13">
      <t>ケイヒサンシュツキジュン</t>
    </rPh>
    <rPh sb="14" eb="16">
      <t>セイゾウ</t>
    </rPh>
    <rPh sb="16" eb="18">
      <t>ハンバイ</t>
    </rPh>
    <rPh sb="18" eb="19">
      <t>ゴ</t>
    </rPh>
    <rPh sb="19" eb="21">
      <t>リンショウ</t>
    </rPh>
    <rPh sb="21" eb="23">
      <t>シケン</t>
    </rPh>
    <phoneticPr fontId="2"/>
  </si>
  <si>
    <t>出来高</t>
    <rPh sb="0" eb="3">
      <t>デキダカ</t>
    </rPh>
    <phoneticPr fontId="2"/>
  </si>
  <si>
    <t>出来高費用の請求方法を選択</t>
    <rPh sb="0" eb="5">
      <t>デキダカヒヨウ</t>
    </rPh>
    <rPh sb="6" eb="8">
      <t>セイキュウ</t>
    </rPh>
    <rPh sb="8" eb="10">
      <t>ホウホウ</t>
    </rPh>
    <rPh sb="11" eb="1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</si>
  <si>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</si>
  <si>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</si>
  <si>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</si>
  <si>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製造販売後臨床試験</t>
    <rPh sb="0" eb="9">
      <t>セイゾウハンバイゴリンショウシケン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</si>
  <si>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</si>
  <si>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</si>
  <si>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</si>
  <si>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</si>
  <si>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</si>
  <si>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</si>
  <si>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</si>
  <si>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</si>
  <si>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</si>
  <si>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（５）治験薬管理経費：加算</t>
    <rPh sb="3" eb="5">
      <t>チケン</t>
    </rPh>
    <rPh sb="5" eb="6">
      <t>ヤク</t>
    </rPh>
    <rPh sb="6" eb="10">
      <t>カンリケイヒ</t>
    </rPh>
    <rPh sb="11" eb="13">
      <t>カサン</t>
    </rPh>
    <phoneticPr fontId="2"/>
  </si>
  <si>
    <t>（６）人件費：割合</t>
    <rPh sb="3" eb="6">
      <t>ジンケンヒ</t>
    </rPh>
    <rPh sb="7" eb="9">
      <t>ワリアイ</t>
    </rPh>
    <phoneticPr fontId="2"/>
  </si>
  <si>
    <t>（６）人件費：加算</t>
    <rPh sb="7" eb="9">
      <t>カサン</t>
    </rPh>
    <phoneticPr fontId="2"/>
  </si>
  <si>
    <t>被験者以外に介助者等にも対応が必要となる場合は「あり」を選択</t>
    <rPh sb="28" eb="30">
      <t>センタク</t>
    </rPh>
    <phoneticPr fontId="2"/>
  </si>
  <si>
    <t>A：対象疾患の重症度</t>
    <phoneticPr fontId="2"/>
  </si>
  <si>
    <t>試験で想定する被験者層について、Common Terminology Criteria for Adverse Events (CTCAE) Version 5.0「有害事象共通用語規準 v5.0 日本語訳JCOG 版（略称：CTCAE v5.0-JCOG）」を参考とし、原則としてGrade 1を「軽症」、Grade 2を「中等症」、Grade 3以上を「重症・重篤」として算定すること。なお、CTCAE v5.0-JCOGが改訂された場合は、経費算定時の最新版を用いることとする（日本臨床腫瘍研究グループのホームページ参照：http://www.jcog.jp/index.htm）。</t>
    <phoneticPr fontId="2"/>
  </si>
  <si>
    <t>B：入院・外来の別</t>
    <phoneticPr fontId="2"/>
  </si>
  <si>
    <t>試験期間内に治験のための入院が必須の場合、入院にカウントすること。</t>
    <phoneticPr fontId="2"/>
  </si>
  <si>
    <t>C：デザイン</t>
    <phoneticPr fontId="2"/>
  </si>
  <si>
    <t>試験の盲検性について算定すること。なお、試験の実施時期により盲検性におけるデザインが混在する場合には、ポイント数が高くなるように算定すること。ただし、経費の算出を試験の期間毎に分割する場合を除く。</t>
    <phoneticPr fontId="2"/>
  </si>
  <si>
    <t>D：国際共同試験</t>
    <phoneticPr fontId="2"/>
  </si>
  <si>
    <t>日本を含めた複数の国で同一のプロトコルにより同時開発する国際共同試験の場合に算定すること。また、日本単独で実施する試験であっても、依頼者が国外に所在する場合は、「依頼者が国外に所在」として算定すること。なお、ここで言う「依頼者」とは、本来のスポンサーを意味し、治験国内管理人が設置されている場合や日本国内に現地法人があるグローバル企業が依頼者の場合も、「依頼者が国外に所在」として取り扱うこと。</t>
    <phoneticPr fontId="2"/>
  </si>
  <si>
    <t>E：プラセボの使用</t>
    <phoneticPr fontId="2"/>
  </si>
  <si>
    <t>対照となる治療群にプラセボを使用する場合、又はスクリーニング期間のウォッシュアウト時にプラセボを使用する等の場合に算定すること。</t>
    <phoneticPr fontId="2"/>
  </si>
  <si>
    <t>F：試験薬の投与経路</t>
    <rPh sb="2" eb="4">
      <t>シケン</t>
    </rPh>
    <phoneticPr fontId="2"/>
  </si>
  <si>
    <t>治験薬の投与経路について算定すること。なお、異なる投与経路の治験薬（又は治験薬に準じて依頼者から提供される薬剤・治験薬と同等に管理を求められる薬剤）を組み合わせて使用する場合には、ポイント数が高くなるよう算定すること。例えば、内服薬と静注薬を組み合わせる場合には、「静注」にカウントする。</t>
    <phoneticPr fontId="2"/>
  </si>
  <si>
    <t>G：試験薬の投与期間</t>
    <rPh sb="2" eb="4">
      <t>シケン</t>
    </rPh>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</si>
  <si>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平均値を超える場合には、試験終了時までに追加算定すること。なお、投与期間が長期に渡る場合には、期間を分割して算定しても構わない。</t>
    <phoneticPr fontId="2"/>
  </si>
  <si>
    <t>H：被験者層</t>
    <phoneticPr fontId="2"/>
  </si>
  <si>
    <t>対象となる被験者層について算定すること。なお、1歳未満は、乳児・新生児として、18歳未満は小児として取り扱う。65歳以上は高齢者として取り扱う。年齢上限が規定されていない場合は、高齢者として取り扱う。異なる被験者層を対象とする場合には、ポイント数が高くなるように算定すること。例えば、成人及び18歳未満を対象とする場合には、小児として算定する。</t>
    <phoneticPr fontId="2"/>
  </si>
  <si>
    <t>I：被験者の選出（適格＋除外基準数）</t>
    <phoneticPr fontId="2"/>
  </si>
  <si>
    <t>選択基準及び除外基準の項目数をカウントすること。なお、試験期間内の所定の時期にそれぞれ基準が設定されている場合には、それらの総計とすること。</t>
    <phoneticPr fontId="2"/>
  </si>
  <si>
    <t>J：試験期間中の観察回数（Visit回数）</t>
    <rPh sb="2" eb="4">
      <t>シケン</t>
    </rPh>
    <phoneticPr fontId="2"/>
  </si>
  <si>
    <t>プロトコルに規定されるVisit回数を算定すること。なお、連続する一回の入院中の複数のタイミングに検査・画像診断などが予定される場合には、必要に応じて分割したVisit回数として算定すること。また、被験者ごとにVisit回数が一定にならない場合には、想定される平均的なVisit回数をカウントすること。ただし、実際のVisit回数が算定したVisit回数を著しく超える場合には、追加で費用を算定すること。</t>
    <phoneticPr fontId="2"/>
  </si>
  <si>
    <t>K：一般的検査＋非侵襲的機能検査及び画像診断項目</t>
    <phoneticPr fontId="2"/>
  </si>
  <si>
    <t>一般的な臨床検査（採血・採尿など）及び心電図検査、超音波検査などの身体的・精神的な侵襲が無い（または非常に少ない）検査等の項目数を算定すること。</t>
    <phoneticPr fontId="2"/>
  </si>
  <si>
    <t>L：侵襲的機能検査及び画像診断回数</t>
    <phoneticPr fontId="2"/>
  </si>
  <si>
    <t>画像診断（単純Ｘ線、CT、MRIなど）及び内視鏡検査、神経伝達速度検査などの身体的・精神的な侵襲が伴う検査等の回数を算定すること。</t>
    <rPh sb="55" eb="57">
      <t>カイスウ</t>
    </rPh>
    <phoneticPr fontId="2"/>
  </si>
  <si>
    <t>M：特殊検査のための検体採取回数</t>
    <phoneticPr fontId="2"/>
  </si>
  <si>
    <t>薬物血中濃度測定のための頻回な採血や畜尿が規定されている場合は、その回数を算定すること。</t>
    <phoneticPr fontId="2"/>
  </si>
  <si>
    <t>N：生検回数</t>
    <phoneticPr fontId="2"/>
  </si>
  <si>
    <t>手術及び骨髄穿刺、動脈血採取などの侵襲性が高い方法による検体採取が規定されている場合には、その回数を算定すること。ただし、要素Mまたは要素Nと重複して算定しない。</t>
    <phoneticPr fontId="2"/>
  </si>
  <si>
    <t>O：画像提供及びスライド作製回数</t>
    <phoneticPr fontId="2"/>
  </si>
  <si>
    <t>放射線科の画像コピー代（5,000円／CD1枚）を除く、画像提供や病理組織の提出が規定されている場合には、その回数を算定すること。</t>
    <rPh sb="0" eb="4">
      <t>ホウシャセンカ</t>
    </rPh>
    <rPh sb="5" eb="7">
      <t>ガゾウ</t>
    </rPh>
    <rPh sb="10" eb="11">
      <t>ダイ</t>
    </rPh>
    <rPh sb="17" eb="18">
      <t>エン</t>
    </rPh>
    <rPh sb="22" eb="23">
      <t>マイ</t>
    </rPh>
    <rPh sb="25" eb="26">
      <t>ノゾ</t>
    </rPh>
    <rPh sb="28" eb="30">
      <t>ガゾウ</t>
    </rPh>
    <rPh sb="30" eb="32">
      <t>テイキョウ</t>
    </rPh>
    <rPh sb="33" eb="35">
      <t>ビョウリ</t>
    </rPh>
    <rPh sb="35" eb="37">
      <t>ソシキ</t>
    </rPh>
    <rPh sb="38" eb="40">
      <t>テイシュツ</t>
    </rPh>
    <rPh sb="41" eb="43">
      <t>キテイ</t>
    </rPh>
    <rPh sb="48" eb="50">
      <t>バアイ</t>
    </rPh>
    <rPh sb="55" eb="57">
      <t>カイスウ</t>
    </rPh>
    <rPh sb="58" eb="60">
      <t>サンテイ</t>
    </rPh>
    <phoneticPr fontId="2"/>
  </si>
  <si>
    <t>P：講習受講（トレーニング）等が必要な場合、講習受講等に要する時間</t>
    <phoneticPr fontId="2"/>
  </si>
  <si>
    <t>治験責任医師が、試験参加に際して有効性評価のトレーニングを要する場合、そのトレーニングに要する時間を算定すること。</t>
    <phoneticPr fontId="2"/>
  </si>
  <si>
    <t>Q：講習受講または評価経験が必要とされる検査回数（Visit回数）</t>
    <phoneticPr fontId="2"/>
  </si>
  <si>
    <t>治験責任医師が、有効性評価のためトレーニングが必須となるものがある場合、その評価があるVisit回数を計上すること。</t>
    <rPh sb="23" eb="25">
      <t>ヒッス</t>
    </rPh>
    <rPh sb="33" eb="35">
      <t>バアイ</t>
    </rPh>
    <rPh sb="38" eb="40">
      <t>ヒョウカ</t>
    </rPh>
    <rPh sb="48" eb="50">
      <t>カイスウ</t>
    </rPh>
    <rPh sb="51" eb="53">
      <t>ケイジョウ</t>
    </rPh>
    <phoneticPr fontId="2"/>
  </si>
  <si>
    <t>製造販売後臨床試験研究経費 算出額</t>
    <rPh sb="0" eb="9">
      <t>セイゾウハンバイゴリンショウシケン</t>
    </rPh>
    <phoneticPr fontId="2"/>
  </si>
  <si>
    <t>合計ポイント数×0.8×6,000円×症例数</t>
    <phoneticPr fontId="2"/>
  </si>
  <si>
    <t>★別紙6_製造販売後臨床試験医薬品管理経費ポイント算出表</t>
    <rPh sb="1" eb="3">
      <t>ベッシ</t>
    </rPh>
    <rPh sb="5" eb="7">
      <t>セイゾウ</t>
    </rPh>
    <rPh sb="7" eb="9">
      <t>ハンバイ</t>
    </rPh>
    <rPh sb="9" eb="10">
      <t>ゴ</t>
    </rPh>
    <rPh sb="10" eb="12">
      <t>リンショウ</t>
    </rPh>
    <rPh sb="12" eb="14">
      <t>シケン</t>
    </rPh>
    <rPh sb="14" eb="17">
      <t>イヤクヒン</t>
    </rPh>
    <rPh sb="17" eb="19">
      <t>カンリ</t>
    </rPh>
    <rPh sb="19" eb="21">
      <t>ケイヒ</t>
    </rPh>
    <rPh sb="25" eb="27">
      <t>サンシュツ</t>
    </rPh>
    <rPh sb="27" eb="28">
      <t>ヒョウ</t>
    </rPh>
    <phoneticPr fontId="2"/>
  </si>
  <si>
    <t>A：試験薬の剤型</t>
    <rPh sb="2" eb="4">
      <t>シケン</t>
    </rPh>
    <phoneticPr fontId="2"/>
  </si>
  <si>
    <t>治験薬の剤型について算定する。なお、剤型が異なる治験薬（又は治験薬に準じて依頼者から提供される薬剤・治験薬と同等に管理を求められる薬剤）を組み合わせて使用する場合には、ポイント数が高くなるよう算定すること。</t>
    <phoneticPr fontId="2"/>
  </si>
  <si>
    <t>B：デザイン</t>
    <phoneticPr fontId="2"/>
  </si>
  <si>
    <t>C：投与期間</t>
    <phoneticPr fontId="2"/>
  </si>
  <si>
    <t>個々の被験者における治験薬（又は治験薬に準じて依頼者から提供される薬剤・治験薬と同等に管理を求められる薬剤）を投与する期間を算定すること。ただし、投与期間が固定されていない場合には、想定される平均的な投与期間を算定することとするが、実際の投与期間が著しく想定を超える場合には、試験終了時までに追加算定すること。なお、投与期間が長期に渡る場合には、期間を分割して算定しても構わない。</t>
    <phoneticPr fontId="2"/>
  </si>
  <si>
    <t>D：調剤及び出庫回数</t>
    <phoneticPr fontId="2"/>
  </si>
  <si>
    <t>治験薬（又は治験薬に準じて依頼者から提供される薬剤）を調剤及び出庫するVisitの回数を算定すること。ただし、投与期間が固定されていない場合には、想定される平均的な調剤及び出庫するVisitの回数を算定することとするが、実際の投与回数が著しく平均値を越える場合には、試験終了時までに追加算定すること。なお、投与期間が長期に渡る場合には、期間を分割して算定しても構わない。</t>
    <phoneticPr fontId="2"/>
  </si>
  <si>
    <t>E：調製の有無</t>
    <phoneticPr fontId="2"/>
  </si>
  <si>
    <t>治験薬（又は治験薬に準じて依頼者から提供される薬剤）の出庫に際して、溶解・希釈・混合等の調製を行う場合に算定すること。</t>
    <phoneticPr fontId="2"/>
  </si>
  <si>
    <t>F：保存状況</t>
    <phoneticPr fontId="2"/>
  </si>
  <si>
    <t>治験薬（又は治験薬に準じて依頼者から提供される薬剤）の保管要件について算定すること。なお、保管方法の異なる治験薬（又は治験薬に準じて依頼者から提供される薬剤や患者持ち帰り用保冷剤）がある場合には、ポイント数が高くなるよう算定すること。</t>
    <phoneticPr fontId="2"/>
  </si>
  <si>
    <t>G：温度管理</t>
    <phoneticPr fontId="2"/>
  </si>
  <si>
    <t>当院の温度管理方法で対応可能であればポイント計上不要</t>
    <phoneticPr fontId="2"/>
  </si>
  <si>
    <t>H：プラセボの使用</t>
    <phoneticPr fontId="2"/>
  </si>
  <si>
    <t>I：特殊説明文書等の添付</t>
    <phoneticPr fontId="2"/>
  </si>
  <si>
    <t>J：調剤担当者の限定</t>
    <phoneticPr fontId="2"/>
  </si>
  <si>
    <t>非盲検担当者の設置が規定されている場合に算定すること。</t>
    <phoneticPr fontId="2"/>
  </si>
  <si>
    <t>K：治験薬の種目（予定を含む）</t>
    <phoneticPr fontId="2"/>
  </si>
  <si>
    <t>治験薬の規制要件について算定すること。なお、治験薬（又は治験薬に準じて依頼者から提供される薬剤）の種類が複数ある場合や一つの治験薬が複数の種目に分類できる場合には、ポイントが高くなるよう算定すること。また、要素Hに明記されていない規制要件（「覚醒剤原料」や「特定生物由来製品」など）が治験薬（又は治験薬に準じて依頼者から提供される薬剤）に課せられている場合には、「向精神薬・麻薬」に準じて算定すること。</t>
    <phoneticPr fontId="2"/>
  </si>
  <si>
    <t>L：併用必須薬の交付</t>
    <phoneticPr fontId="2"/>
  </si>
  <si>
    <t>M：請求医のチェック</t>
    <phoneticPr fontId="2"/>
  </si>
  <si>
    <t>初回申請時点の責任医師及び分担医師の総数（治験薬の処方権限がある医師）</t>
    <phoneticPr fontId="2"/>
  </si>
  <si>
    <t>N：試験薬規格数</t>
    <rPh sb="2" eb="4">
      <t>シケン</t>
    </rPh>
    <phoneticPr fontId="2"/>
  </si>
  <si>
    <t>治験使用薬（被験薬又は対照薬、併用薬、レスキュー薬、前投与薬等）のうち、治験実施計画書又は治験薬管理手順書の規定上、出納管理又は温度管理が必要とされる治験使用薬の種類数を算定すること。なお、薬剤の名称が同一で複数の規格がある場合は、管理する規格数をカウントに加味すること。ただし、規格の違いが外観から判別できない場合及び、種類又は規格の異なる薬剤を箱単位で管理する場合は除く。</t>
    <phoneticPr fontId="2"/>
  </si>
  <si>
    <t>製造販売後臨床試験医薬品管理経費 算出額</t>
    <rPh sb="0" eb="2">
      <t>セイゾウ</t>
    </rPh>
    <rPh sb="2" eb="4">
      <t>ハンバイ</t>
    </rPh>
    <rPh sb="4" eb="5">
      <t>ゴ</t>
    </rPh>
    <rPh sb="5" eb="7">
      <t>リンショウ</t>
    </rPh>
    <rPh sb="7" eb="9">
      <t>シケン</t>
    </rPh>
    <rPh sb="9" eb="12">
      <t>イヤクヒン</t>
    </rPh>
    <rPh sb="12" eb="14">
      <t>カンリ</t>
    </rPh>
    <rPh sb="14" eb="16">
      <t>ケイヒ</t>
    </rPh>
    <phoneticPr fontId="2"/>
  </si>
  <si>
    <t>合計ポイント数×1,000円×症例数</t>
    <phoneticPr fontId="2"/>
  </si>
  <si>
    <t>★出来高費用算出表_マイルストーン／均等割</t>
    <rPh sb="18" eb="21">
      <t>キントウワリ</t>
    </rPh>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</si>
  <si>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</si>
  <si>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治験経費4</t>
    <rPh sb="0" eb="2">
      <t>チケン</t>
    </rPh>
    <phoneticPr fontId="2"/>
  </si>
  <si>
    <t>整理番号</t>
    <rPh sb="0" eb="2">
      <t>セイリ</t>
    </rPh>
    <rPh sb="2" eb="4">
      <t>バンゴウ</t>
    </rPh>
    <phoneticPr fontId="2"/>
  </si>
  <si>
    <t>F：製造販売後臨床試験</t>
    <rPh sb="2" eb="7">
      <t>セイゾウハンバイゴ</t>
    </rPh>
    <rPh sb="7" eb="11">
      <t>リンショウシケン</t>
    </rPh>
    <phoneticPr fontId="2"/>
  </si>
  <si>
    <t>20xx/xx/xx</t>
    <phoneticPr fontId="2"/>
  </si>
  <si>
    <t>治験等受託研究（製造販売後臨床試験）に係る経費算出基準</t>
    <rPh sb="0" eb="2">
      <t>チケン</t>
    </rPh>
    <rPh sb="2" eb="3">
      <t>トウ</t>
    </rPh>
    <rPh sb="3" eb="5">
      <t>ジュタク</t>
    </rPh>
    <rPh sb="5" eb="7">
      <t>ケンキュウ</t>
    </rPh>
    <rPh sb="8" eb="17">
      <t>セイゾウハンバイゴリンショウシケン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</si>
  <si>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</si>
  <si>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</si>
  <si>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</si>
  <si>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</si>
  <si>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</si>
  <si>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</si>
  <si>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</si>
  <si>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</si>
  <si>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</si>
  <si>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</si>
  <si>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</si>
  <si>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</si>
  <si>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</si>
  <si>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</si>
  <si>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</si>
  <si>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</si>
  <si>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</si>
  <si>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</si>
  <si>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</si>
  <si>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</si>
  <si>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</si>
  <si>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</si>
  <si>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</si>
  <si>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</si>
  <si>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</si>
  <si>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</si>
  <si>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</si>
  <si>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</si>
  <si>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</si>
  <si>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</si>
  <si>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</si>
  <si>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（４）臨床試験研究経費（別紙５：製販後臨床試験研究経費ポイント算出表）</t>
    <phoneticPr fontId="2"/>
  </si>
  <si>
    <t>ポイント</t>
    <phoneticPr fontId="2"/>
  </si>
  <si>
    <t>症例</t>
    <rPh sb="0" eb="2">
      <t>ショウレイ</t>
    </rPh>
    <phoneticPr fontId="2"/>
  </si>
  <si>
    <t>　（５）治験薬管理経費（別紙６：製造販売後臨床試験医薬品管理経費ポイント算出表）</t>
    <rPh sb="36" eb="38">
      <t>サンシュツ</t>
    </rPh>
    <rPh sb="38" eb="39">
      <t>ヒョウ</t>
    </rPh>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</si>
  <si>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</si>
  <si>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</si>
  <si>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</si>
  <si>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</si>
  <si>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</si>
  <si>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</si>
  <si>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</si>
  <si>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</si>
  <si>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</si>
  <si>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</si>
  <si>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</si>
  <si>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</si>
  <si>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</si>
  <si>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</si>
  <si>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</si>
  <si>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</si>
  <si>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</si>
  <si>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</si>
  <si>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 xml:space="preserve">(c) </t>
    <phoneticPr fontId="2"/>
  </si>
  <si>
    <t xml:space="preserve">(d) </t>
    <phoneticPr fontId="2"/>
  </si>
  <si>
    <t>症例経費の合計：上記経費〔(４)～(６)〕の合計金額</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</si>
  <si>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</si>
  <si>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</si>
  <si>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</si>
  <si>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</si>
  <si>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</si>
  <si>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</si>
  <si>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</si>
  <si>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</si>
  <si>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(j)</t>
    <phoneticPr fontId="2"/>
  </si>
  <si>
    <t>(k)</t>
    <phoneticPr fontId="2"/>
  </si>
  <si>
    <t>：〔(２)の②〕＋〔(２)の②〕×20％＋(〔(２)の②〕＋〔(２)の②〕×20％)×30％</t>
    <phoneticPr fontId="2"/>
  </si>
  <si>
    <t>上記経費〔　(d)＋(e)　〕／目標とする被験者数</t>
    <phoneticPr fontId="2"/>
  </si>
  <si>
    <t>《初期費用合計》上記経費〔　(c)＋(f)　〕の合計金額</t>
    <phoneticPr fontId="2"/>
  </si>
  <si>
    <t>別紙５</t>
    <phoneticPr fontId="2"/>
  </si>
  <si>
    <t>出来高</t>
    <phoneticPr fontId="2"/>
  </si>
  <si>
    <t>製造販売後臨床試験研究経費　ポイント算出表</t>
    <phoneticPr fontId="5"/>
  </si>
  <si>
    <t>研究課題名</t>
    <phoneticPr fontId="2"/>
  </si>
  <si>
    <t>契約内容</t>
    <rPh sb="0" eb="4">
      <t>ケイヤクナイヨウ</t>
    </rPh>
    <phoneticPr fontId="2"/>
  </si>
  <si>
    <t>個々の製造販売後臨床試験について、要素毎に該当するポイントを求め、そのポイントを合計したものをその試験のポイント数とする。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</si>
  <si>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</si>
  <si>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</si>
  <si>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</si>
  <si>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</si>
  <si>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</si>
  <si>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</si>
  <si>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</si>
  <si>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</si>
  <si>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</si>
  <si>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</si>
  <si>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</si>
  <si>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</si>
  <si>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</si>
  <si>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</si>
  <si>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</si>
  <si>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</si>
  <si>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</si>
  <si>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</si>
  <si>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</si>
  <si>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</si>
  <si>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デザイン</t>
    <phoneticPr fontId="2"/>
  </si>
  <si>
    <t>オープン</t>
    <phoneticPr fontId="2"/>
  </si>
  <si>
    <t>単盲検</t>
    <phoneticPr fontId="2"/>
  </si>
  <si>
    <t>二重盲検</t>
    <phoneticPr fontId="2"/>
  </si>
  <si>
    <t>D</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</si>
  <si>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</si>
  <si>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</si>
  <si>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</si>
  <si>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E</t>
    <phoneticPr fontId="2"/>
  </si>
  <si>
    <t>プラセボの使用</t>
    <phoneticPr fontId="5"/>
  </si>
  <si>
    <t>ウォッシュアウト
時のみ使用</t>
    <phoneticPr fontId="2"/>
  </si>
  <si>
    <t>試験薬投与期間
に使用</t>
    <rPh sb="0" eb="2">
      <t>シケン</t>
    </rPh>
    <phoneticPr fontId="2"/>
  </si>
  <si>
    <t>F</t>
    <phoneticPr fontId="5"/>
  </si>
  <si>
    <t>試験薬の投与経路</t>
    <rPh sb="0" eb="2">
      <t>シケン</t>
    </rPh>
    <phoneticPr fontId="5"/>
  </si>
  <si>
    <t>内用・外用</t>
    <phoneticPr fontId="2"/>
  </si>
  <si>
    <t>皮下・筋注</t>
    <phoneticPr fontId="2"/>
  </si>
  <si>
    <t>静注・特殊</t>
    <phoneticPr fontId="5"/>
  </si>
  <si>
    <t>G</t>
    <phoneticPr fontId="5"/>
  </si>
  <si>
    <t>試験薬の投与期間</t>
    <rPh sb="0" eb="2">
      <t>シケン</t>
    </rPh>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</si>
  <si>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</si>
  <si>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</si>
  <si>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</si>
  <si>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</si>
  <si>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</si>
  <si>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</si>
  <si>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H</t>
    <phoneticPr fontId="5"/>
  </si>
  <si>
    <t>被験者層</t>
    <phoneticPr fontId="5"/>
  </si>
  <si>
    <t>成人</t>
    <phoneticPr fontId="2"/>
  </si>
  <si>
    <t>小児、成人
（高齢者、肝、腎臓障害等合併有）</t>
    <phoneticPr fontId="5"/>
  </si>
  <si>
    <t>乳児、新生児</t>
    <phoneticPr fontId="2"/>
  </si>
  <si>
    <t>I</t>
    <phoneticPr fontId="5"/>
  </si>
  <si>
    <t>被験者の選出
（適格＋除外基準数）</t>
    <phoneticPr fontId="5"/>
  </si>
  <si>
    <t>１９以下</t>
    <phoneticPr fontId="2"/>
  </si>
  <si>
    <t>２０～２９</t>
    <phoneticPr fontId="2"/>
  </si>
  <si>
    <t>３０以上</t>
    <phoneticPr fontId="2"/>
  </si>
  <si>
    <t>J</t>
    <phoneticPr fontId="5"/>
  </si>
  <si>
    <t>試験期間中の観察回数
（Visit回数）</t>
    <rPh sb="0" eb="2">
      <t>シケン</t>
    </rPh>
    <phoneticPr fontId="5"/>
  </si>
  <si>
    <t>４以下</t>
    <phoneticPr fontId="2"/>
  </si>
  <si>
    <t>５～９</t>
    <phoneticPr fontId="2"/>
  </si>
  <si>
    <t>１０～１２※</t>
    <phoneticPr fontId="2"/>
  </si>
  <si>
    <t>※13回以上は、3回ごとに
3ポイントを加算</t>
    <rPh sb="3" eb="4">
      <t>カイ</t>
    </rPh>
    <rPh sb="9" eb="10">
      <t>カイ</t>
    </rPh>
    <phoneticPr fontId="2"/>
  </si>
  <si>
    <t>K</t>
    <phoneticPr fontId="2"/>
  </si>
  <si>
    <t>一般的検査＋
非侵襲的機能検査及び
画像診断項目</t>
    <phoneticPr fontId="5"/>
  </si>
  <si>
    <t>４９以下</t>
    <phoneticPr fontId="5"/>
  </si>
  <si>
    <t>５０～９９</t>
    <phoneticPr fontId="2"/>
  </si>
  <si>
    <t>１００以上</t>
    <phoneticPr fontId="2"/>
  </si>
  <si>
    <t>L</t>
    <phoneticPr fontId="5"/>
  </si>
  <si>
    <t>侵襲的機能検査及び
画像診断回数</t>
    <phoneticPr fontId="5"/>
  </si>
  <si>
    <t>×回数(</t>
    <phoneticPr fontId="2"/>
  </si>
  <si>
    <t>回)</t>
    <phoneticPr fontId="2"/>
  </si>
  <si>
    <t>M</t>
    <phoneticPr fontId="5"/>
  </si>
  <si>
    <t>特殊検査のための
検体採取回数</t>
    <phoneticPr fontId="5"/>
  </si>
  <si>
    <t>N</t>
    <phoneticPr fontId="5"/>
  </si>
  <si>
    <t>生検回数</t>
    <phoneticPr fontId="5"/>
  </si>
  <si>
    <t>O</t>
    <phoneticPr fontId="5"/>
  </si>
  <si>
    <t>画像提供及び
スライド作製回数</t>
    <phoneticPr fontId="2"/>
  </si>
  <si>
    <t>P</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</si>
  <si>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</si>
  <si>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</si>
  <si>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</si>
  <si>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Q</t>
    <phoneticPr fontId="5"/>
  </si>
  <si>
    <t>講習受講または評価
経験が必要とされる
検査回数（Visit回数）</t>
    <phoneticPr fontId="5"/>
  </si>
  <si>
    <t>R</t>
    <phoneticPr fontId="2"/>
  </si>
  <si>
    <t>承認申請に使用される
文書等の作成</t>
    <phoneticPr fontId="5"/>
  </si>
  <si>
    <t>有</t>
    <rPh sb="0" eb="1">
      <t>アリ</t>
    </rPh>
    <phoneticPr fontId="2"/>
  </si>
  <si>
    <t>合計ポイント数</t>
    <phoneticPr fontId="2"/>
  </si>
  <si>
    <t>別紙６</t>
    <phoneticPr fontId="2"/>
  </si>
  <si>
    <t>製造販売後臨床試験医薬品管理経費　ポイント算出表</t>
    <phoneticPr fontId="5"/>
  </si>
  <si>
    <t>（ウエイト×</t>
    <phoneticPr fontId="2"/>
  </si>
  <si>
    <t>試験薬の剤型</t>
    <rPh sb="0" eb="2">
      <t>シケン</t>
    </rPh>
    <phoneticPr fontId="2"/>
  </si>
  <si>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</si>
  <si>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</si>
  <si>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</si>
  <si>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</si>
  <si>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</si>
  <si>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</si>
  <si>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</si>
  <si>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</si>
  <si>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</si>
  <si>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</si>
  <si>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</si>
  <si>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</si>
  <si>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調製の有無</t>
    <phoneticPr fontId="2"/>
  </si>
  <si>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</si>
  <si>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</si>
  <si>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</si>
  <si>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</si>
  <si>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</si>
  <si>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</si>
  <si>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</si>
  <si>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</si>
  <si>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</si>
  <si>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</si>
  <si>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</si>
  <si>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K</t>
    <phoneticPr fontId="5"/>
  </si>
  <si>
    <t>治験薬の種目
（予定を含む）</t>
    <phoneticPr fontId="2"/>
  </si>
  <si>
    <t>毒・劇薬</t>
    <phoneticPr fontId="2"/>
  </si>
  <si>
    <t>向精神薬・麻薬</t>
    <phoneticPr fontId="2"/>
  </si>
  <si>
    <t>併用必須薬の交付</t>
    <phoneticPr fontId="2"/>
  </si>
  <si>
    <t>請求医のチェック</t>
  </si>
  <si>
    <t>２名以下</t>
    <phoneticPr fontId="2"/>
  </si>
  <si>
    <t>３～５名</t>
    <phoneticPr fontId="2"/>
  </si>
  <si>
    <t>６名以上</t>
    <phoneticPr fontId="2"/>
  </si>
  <si>
    <t>試験薬規格数</t>
    <rPh sb="0" eb="2">
      <t>シケン</t>
    </rPh>
    <phoneticPr fontId="2"/>
  </si>
  <si>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</si>
  <si>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</si>
  <si>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</si>
  <si>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</si>
  <si>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</si>
  <si>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</si>
  <si>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</si>
  <si>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</si>
  <si>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</si>
  <si>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</si>
  <si>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</si>
  <si>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</si>
  <si>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</si>
  <si>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</si>
  <si>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パターン１：新規／実施（初回申請時）</t>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</si>
  <si>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</si>
  <si>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</si>
  <si>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</si>
  <si>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</si>
  <si>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</si>
  <si>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</si>
  <si>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</si>
  <si>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</si>
  <si>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</si>
  <si>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パターン2：変更／症例数追加（目標とする被験者数の追加）</t>
    <phoneticPr fontId="2"/>
  </si>
  <si>
    <t>【固定経費】継続費用：継続審査（書式11）時請求</t>
  </si>
  <si>
    <t>─</t>
  </si>
  <si>
    <t>「目標とする被験者数」欄は追加症例数を入力する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</si>
  <si>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</si>
  <si>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</si>
  <si>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</si>
  <si>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</si>
  <si>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</si>
  <si>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パターン５：追加／経費追加（症例経費の追加）</t>
    <phoneticPr fontId="2"/>
  </si>
  <si>
    <t>均等割／マイルストーン：【症例経費】の100%×【間接経費】</t>
  </si>
  <si>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</si>
  <si>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例1：PDまで継続投与する抗がん剤試験で、想定される投与期間（中央値）を超える場合の症例経費</t>
  </si>
  <si>
    <t>例2：サブスタディのみで実施する検査に係る症例経費</t>
  </si>
  <si>
    <t>契約区分／契約内容</t>
    <rPh sb="0" eb="2">
      <t>ケイヤク</t>
    </rPh>
    <rPh sb="2" eb="4">
      <t>クブン</t>
    </rPh>
    <rPh sb="5" eb="9">
      <t>ケイヤクナイヨウ</t>
    </rPh>
    <phoneticPr fontId="2"/>
  </si>
  <si>
    <t>契約区分／契約内容</t>
  </si>
  <si>
    <t>新規／実施</t>
  </si>
  <si>
    <t>変更／症例数追加</t>
  </si>
  <si>
    <t>変更／期間延長</t>
  </si>
  <si>
    <t>変更／経費追加</t>
  </si>
  <si>
    <t>追加／経費追加</t>
  </si>
  <si>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</si>
  <si>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</si>
  <si>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</si>
  <si>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</si>
  <si>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</si>
  <si>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</si>
  <si>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</si>
  <si>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パターン1・2・5：出来高費用として請求対象となる回数を入力
上記以外：「0」を入力</t>
    <rPh sb="31" eb="35">
      <t>ジョウキイガイ</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</si>
  <si>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</si>
  <si>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</si>
  <si>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別紙6_要素G「温度管理」にポイントが入った場合のみ『あり』を選択</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</si>
  <si>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</si>
  <si>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設定は5種類まで</t>
    <rPh sb="0" eb="2">
      <t>セッテイ</t>
    </rPh>
    <rPh sb="4" eb="6">
      <t>シュルイ</t>
    </rPh>
    <phoneticPr fontId="2"/>
  </si>
  <si>
    <t>マイルストーン</t>
    <phoneticPr fontId="2"/>
  </si>
  <si>
    <t>均等割</t>
    <rPh sb="0" eb="3">
      <t>キントウワリ</t>
    </rPh>
    <phoneticPr fontId="2"/>
  </si>
  <si>
    <t>【固定経費】終了時費用
：終了報告書提出時請求</t>
    <phoneticPr fontId="2"/>
  </si>
  <si>
    <t>【症例経費】初期費用：契約時請求
※原契約を変更しない場合、承認後請求</t>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</si>
  <si>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</si>
  <si>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</si>
  <si>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</si>
  <si>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t>以下に該当する場合に入力
・固定経費及び症例経費の算出理由　※特記する必要がある場合</t>
    <phoneticPr fontId="2"/>
  </si>
  <si>
    <t>SMOが関与する場合は、以下のとおり選択してください。※SMO関与なし：90％
・治験事務局担当者（SMA）のみ：70％
・臨床研究コーディネーター（CRC）のみ：50％
・臨床研究コーディネーター（CRC）及び治験事務局担当者（SMA）：30％</t>
    <phoneticPr fontId="2"/>
  </si>
  <si>
    <t>※経費追加（オプション）の場合、メインで算出したポイントと重複しないように算出してください。
※パターン3（期間延長）・4（書類保管期間延長）の場合は作成不要です。</t>
    <rPh sb="54" eb="58">
      <t>キカンエンチョウ</t>
    </rPh>
    <rPh sb="62" eb="64">
      <t>ショルイ</t>
    </rPh>
    <rPh sb="64" eb="68">
      <t>ホカンキカン</t>
    </rPh>
    <rPh sb="68" eb="70">
      <t>エンチョウ</t>
    </rPh>
    <rPh sb="72" eb="74">
      <t>バアイ</t>
    </rPh>
    <rPh sb="75" eb="77">
      <t>サクセイ</t>
    </rPh>
    <rPh sb="77" eb="79">
      <t>フヨウ</t>
    </rPh>
    <phoneticPr fontId="2"/>
  </si>
  <si>
    <t>【固定経費】初期費用：契約時請求</t>
    <phoneticPr fontId="2"/>
  </si>
  <si>
    <t>臨床試験研究経費・治験薬管理経費のポイント算出、及びポイント算出表の添付は不要。</t>
    <rPh sb="21" eb="23">
      <t>サンシュツ</t>
    </rPh>
    <rPh sb="24" eb="25">
      <t>オヨ</t>
    </rPh>
    <rPh sb="30" eb="33">
      <t>サンシュツヒョウ</t>
    </rPh>
    <rPh sb="34" eb="36">
      <t>テンプ</t>
    </rPh>
    <rPh sb="37" eb="39">
      <t>フヨウ</t>
    </rPh>
    <phoneticPr fontId="2"/>
  </si>
  <si>
    <t>臨床試験研究経費・治験薬管理経費のポイント算出、及びポイント算出表の添付は不要。</t>
    <phoneticPr fontId="2"/>
  </si>
  <si>
    <t>★別紙5_製造販売後臨床試験研究経費ポイント算出表</t>
    <rPh sb="1" eb="3">
      <t>ベッシ</t>
    </rPh>
    <rPh sb="19" eb="23">
      <t>リンショウシケンケンキュウケイヒサンシュツヒョウ</t>
    </rPh>
    <phoneticPr fontId="2"/>
  </si>
  <si>
    <t>※経費追加（オプション）の場合、メインで算出したポイントと重複しないように算出してください。
※パターン3（期間延長）・4（書類保管期間延長）の場合は作成不要です。</t>
    <phoneticPr fontId="2"/>
  </si>
  <si>
    <r>
      <t>注）</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</si>
  <si>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【管理費】</t>
    <rPh sb="1" eb="3">
      <t>カンリ</t>
    </rPh>
    <rPh sb="3" eb="4">
      <t>ヒ</t>
    </rPh>
    <phoneticPr fontId="2"/>
  </si>
  <si>
    <t>初期費用に係る固定経費の管理費・間接経費：(a)×20％＋((a)＋(a)×20％)×30％</t>
    <rPh sb="12" eb="14">
      <t>カンリ</t>
    </rPh>
    <rPh sb="14" eb="15">
      <t>ヒ</t>
    </rPh>
    <phoneticPr fontId="2"/>
  </si>
  <si>
    <t>初期費用に係る固定経費及び管理費・間接経費の合計：〔(a)＋(b)〕の合計金額</t>
    <rPh sb="13" eb="16">
      <t>カンリヒ</t>
    </rPh>
    <phoneticPr fontId="2"/>
  </si>
  <si>
    <t>症例経費に係る管理費・間接経費の合計：(d)×20％＋((d)＋(d)×20％)×30％</t>
    <rPh sb="7" eb="10">
      <t>カンリヒ</t>
    </rPh>
    <phoneticPr fontId="2"/>
  </si>
  <si>
    <t>継続費用に係る固定経費の管理費・間接経費：(h)×20％＋((h)＋(h)×20％)×30％</t>
    <rPh sb="0" eb="2">
      <t>ケイゾク</t>
    </rPh>
    <rPh sb="2" eb="4">
      <t>ヒヨウ</t>
    </rPh>
    <rPh sb="5" eb="6">
      <t>カカ</t>
    </rPh>
    <rPh sb="7" eb="9">
      <t>コテイ</t>
    </rPh>
    <rPh sb="9" eb="11">
      <t>ケイヒ</t>
    </rPh>
    <rPh sb="12" eb="15">
      <t>カンリヒ</t>
    </rPh>
    <rPh sb="16" eb="18">
      <t>カンセツ</t>
    </rPh>
    <rPh sb="18" eb="20">
      <t>ケイヒ</t>
    </rPh>
    <phoneticPr fontId="2"/>
  </si>
  <si>
    <t>継続費用に係る固定経費及び管理費・間接経費の合計：〔(h)＋(i)〕の合計金額</t>
    <rPh sb="13" eb="16">
      <t>カンリヒ</t>
    </rPh>
    <phoneticPr fontId="2"/>
  </si>
  <si>
    <t>終了時費用に係る固定経費及び管理費・間接経費の合計</t>
    <rPh sb="14" eb="17">
      <t>カンリヒ</t>
    </rPh>
    <phoneticPr fontId="2"/>
  </si>
  <si>
    <t>《１症例あたりの症例経費及び症例経費に係る管理費・間接経費》</t>
    <rPh sb="21" eb="24">
      <t>カンリヒ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</si>
</sst>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0.0%"/>
    <numFmt numFmtId="178" formatCode="&quot;¥&quot;#,##0_);[Red]\(&quot;¥&quot;#,##0\)"/>
    <numFmt numFmtId="179" formatCode="0.0_ "/>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9"/>
      <color theme="1"/>
      <name val="ＭＳ Ｐゴシック"/>
      <family val="3"/>
      <charset val="128"/>
      <scheme val="minor"/>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sz val="1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2">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5" fillId="0" borderId="0" xfId="2" applyFont="1" applyAlignment="1">
      <alignment horizontal="left" vertical="center" wrapText="1"/>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3" borderId="3" xfId="2" applyFill="1" applyBorder="1" applyAlignment="1">
      <alignment horizontal="center" vertical="center"/>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3" fillId="0" borderId="3" xfId="2" applyBorder="1" applyAlignment="1">
      <alignment horizontal="center" vertical="center" wrapText="1"/>
    </xf>
    <xf numFmtId="0" fontId="3" fillId="0" borderId="3" xfId="2" applyBorder="1" applyAlignment="1">
      <alignment horizontal="center" vertical="center"/>
    </xf>
    <xf numFmtId="0" fontId="3" fillId="0" borderId="1" xfId="2" applyBorder="1" applyAlignment="1">
      <alignment horizontal="center" vertical="center"/>
    </xf>
    <xf numFmtId="0" fontId="8" fillId="0" borderId="4" xfId="2" applyFont="1" applyBorder="1" applyAlignment="1">
      <alignment horizontal="center" vertical="center" wrapText="1"/>
    </xf>
    <xf numFmtId="0" fontId="3" fillId="0" borderId="0" xfId="2" applyAlignment="1">
      <alignment horizontal="center" vertical="center" wrapText="1"/>
    </xf>
    <xf numFmtId="0" fontId="8" fillId="0" borderId="3"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13" xfId="2" applyFont="1" applyBorder="1" applyAlignment="1">
      <alignment horizontal="center" vertical="center" wrapText="1"/>
    </xf>
    <xf numFmtId="179" fontId="11" fillId="4" borderId="1" xfId="0" applyNumberFormat="1" applyFont="1" applyFill="1" applyBorder="1">
      <alignment vertical="center"/>
    </xf>
    <xf numFmtId="179" fontId="11" fillId="0" borderId="0" xfId="0" applyNumberFormat="1" applyFont="1">
      <alignmen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14" fontId="0" fillId="0" borderId="3" xfId="0" applyNumberFormat="1" applyBorder="1">
      <alignment vertical="center"/>
    </xf>
    <xf numFmtId="14" fontId="0" fillId="0" borderId="0" xfId="0" applyNumberFormat="1">
      <alignment vertical="center"/>
    </xf>
    <xf numFmtId="0" fontId="20" fillId="0" borderId="0" xfId="3" applyFon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0" borderId="3" xfId="3" applyBorder="1">
      <alignment vertical="center"/>
    </xf>
    <xf numFmtId="0" fontId="1" fillId="0" borderId="4" xfId="3" applyBorder="1">
      <alignment vertical="center"/>
    </xf>
    <xf numFmtId="0" fontId="21" fillId="0" borderId="0" xfId="0" applyFont="1" applyAlignment="1">
      <alignment vertical="center" wrapText="1"/>
    </xf>
    <xf numFmtId="0" fontId="21" fillId="0" borderId="0" xfId="0" applyFont="1">
      <alignment vertical="center"/>
    </xf>
    <xf numFmtId="0" fontId="21" fillId="5" borderId="3" xfId="0" applyFont="1" applyFill="1" applyBorder="1" applyAlignment="1">
      <alignment horizontal="center" vertical="center"/>
    </xf>
    <xf numFmtId="0" fontId="21" fillId="4" borderId="3" xfId="0" applyFont="1" applyFill="1" applyBorder="1" applyAlignment="1">
      <alignment horizontal="center" vertical="center"/>
    </xf>
    <xf numFmtId="0" fontId="20" fillId="6" borderId="3" xfId="0" applyFont="1" applyFill="1" applyBorder="1">
      <alignment vertical="center"/>
    </xf>
    <xf numFmtId="0" fontId="21" fillId="6" borderId="3" xfId="0" applyFont="1" applyFill="1" applyBorder="1" applyAlignment="1">
      <alignment vertical="center" wrapText="1"/>
    </xf>
    <xf numFmtId="0" fontId="0" fillId="6" borderId="3" xfId="3" applyFont="1" applyFill="1" applyBorder="1" applyAlignment="1">
      <alignment horizontal="center" vertical="center" wrapText="1"/>
    </xf>
    <xf numFmtId="0" fontId="22" fillId="0" borderId="0" xfId="3" applyFont="1">
      <alignment vertical="center"/>
    </xf>
    <xf numFmtId="0" fontId="23" fillId="0" borderId="3" xfId="0" applyFont="1" applyBorder="1" applyAlignment="1">
      <alignment vertical="center" wrapText="1"/>
    </xf>
    <xf numFmtId="0" fontId="1" fillId="6" borderId="3" xfId="3" applyFill="1" applyBorder="1">
      <alignment vertical="center"/>
    </xf>
    <xf numFmtId="0" fontId="0" fillId="6" borderId="3" xfId="3" applyFont="1" applyFill="1" applyBorder="1" applyAlignment="1">
      <alignment horizontal="center" vertical="center"/>
    </xf>
    <xf numFmtId="177" fontId="3" fillId="5" borderId="0" xfId="0" applyNumberFormat="1" applyFont="1" applyFill="1" applyProtection="1">
      <alignment vertical="center"/>
      <protection locked="0"/>
    </xf>
    <xf numFmtId="0" fontId="11" fillId="5" borderId="3" xfId="0" applyFont="1" applyFill="1" applyBorder="1" applyAlignment="1" applyProtection="1">
      <alignment horizontal="center" vertical="center"/>
      <protection locked="0"/>
    </xf>
    <xf numFmtId="0" fontId="11" fillId="0" borderId="3" xfId="0" applyFont="1" applyBorder="1" applyAlignment="1">
      <alignment horizontal="center" vertical="center"/>
    </xf>
    <xf numFmtId="14" fontId="11" fillId="5" borderId="3" xfId="0" applyNumberFormat="1" applyFont="1" applyFill="1" applyBorder="1" applyAlignment="1" applyProtection="1">
      <alignment horizontal="center" vertical="center"/>
      <protection locked="0"/>
    </xf>
    <xf numFmtId="0" fontId="3" fillId="0" borderId="3" xfId="2" applyBorder="1" applyAlignment="1">
      <alignment horizontal="center" vertical="center" wrapText="1"/>
    </xf>
    <xf numFmtId="0" fontId="11" fillId="0" borderId="0" xfId="0" applyFont="1" applyAlignment="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lignment vertical="center"/>
    </xf>
    <xf numFmtId="38" fontId="11" fillId="4" borderId="1" xfId="1" applyFont="1" applyFill="1" applyBorder="1" applyAlignment="1" applyProtection="1">
      <alignment vertical="center"/>
    </xf>
    <xf numFmtId="38" fontId="11" fillId="4" borderId="1"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38" fontId="3" fillId="0"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176" fontId="11" fillId="4" borderId="1" xfId="0" applyNumberFormat="1" applyFont="1" applyFill="1" applyBorder="1" applyAlignment="1">
      <alignment horizontal="center" vertical="center"/>
    </xf>
    <xf numFmtId="38" fontId="11" fillId="4" borderId="1" xfId="1" applyFont="1" applyFill="1" applyBorder="1" applyAlignment="1" applyProtection="1">
      <alignment horizontal="center" vertical="center"/>
    </xf>
    <xf numFmtId="38" fontId="3" fillId="4" borderId="1" xfId="1" applyFont="1" applyFill="1" applyBorder="1" applyAlignment="1" applyProtection="1">
      <alignment horizontal="center" vertical="center"/>
    </xf>
    <xf numFmtId="0" fontId="3" fillId="0" borderId="12" xfId="2" applyBorder="1" applyAlignment="1">
      <alignment horizontal="center" vertical="center" wrapText="1"/>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14" fontId="11" fillId="0" borderId="3" xfId="0" applyNumberFormat="1" applyFont="1" applyBorder="1" applyAlignment="1" applyProtection="1">
      <alignment horizontal="center" vertical="center"/>
      <protection locked="0"/>
    </xf>
    <xf numFmtId="0" fontId="4" fillId="0" borderId="0" xfId="2" applyFont="1" applyAlignment="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14" fontId="11" fillId="5" borderId="4" xfId="0" applyNumberFormat="1" applyFon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3" fillId="0" borderId="11"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4" fillId="0" borderId="0" xfId="2" applyFont="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11" fillId="0" borderId="4" xfId="0" applyFont="1" applyBorder="1" applyAlignment="1">
      <alignment horizontal="center" vertical="center"/>
    </xf>
    <xf numFmtId="14" fontId="11" fillId="0" borderId="3" xfId="0" applyNumberFormat="1" applyFont="1"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10" fillId="0" borderId="7" xfId="2" applyFont="1" applyBorder="1" applyAlignment="1">
      <alignment horizontal="center" vertical="center" wrapText="1"/>
    </xf>
    <xf numFmtId="0" fontId="3" fillId="0" borderId="1" xfId="2" applyBorder="1" applyAlignment="1">
      <alignment horizontal="center" vertical="center"/>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5" fillId="0" borderId="3" xfId="2" applyFont="1" applyBorder="1" applyAlignment="1">
      <alignment horizontal="center" vertical="center" wrapText="1"/>
    </xf>
    <xf numFmtId="0" fontId="10" fillId="0" borderId="0" xfId="2" applyFont="1" applyAlignment="1">
      <alignment horizontal="center" vertical="center" wrapText="1"/>
    </xf>
    <xf numFmtId="0" fontId="19" fillId="0" borderId="0" xfId="0" applyFont="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4">
    <cellStyle name="桁区切り" xfId="1" builtinId="6"/>
    <cellStyle name="標準" xfId="0" builtinId="0"/>
    <cellStyle name="標準 2" xfId="2" xr:uid="{00000000-0005-0000-0000-000002000000}"/>
    <cellStyle name="標準 3" xfId="3" xr:uid="{71C1A0F1-CEC9-498A-B85A-A68620CB7084}"/>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12212</xdr:colOff>
      <xdr:row>16</xdr:row>
      <xdr:rowOff>12213</xdr:rowOff>
    </xdr:from>
    <xdr:to>
      <xdr:col>2</xdr:col>
      <xdr:colOff>1747227</xdr:colOff>
      <xdr:row>24</xdr:row>
      <xdr:rowOff>0</xdr:rowOff>
    </xdr:to>
    <xdr:grpSp>
      <xdr:nvGrpSpPr>
        <xdr:cNvPr id="47" name="グループ化 46">
          <a:extLst>
            <a:ext uri="{FF2B5EF4-FFF2-40B4-BE49-F238E27FC236}">
              <a16:creationId xmlns:a16="http://schemas.microsoft.com/office/drawing/2014/main" id="{2BEC49AB-D38A-436E-B361-0021974843D8}"/>
            </a:ext>
          </a:extLst>
        </xdr:cNvPr>
        <xdr:cNvGrpSpPr/>
      </xdr:nvGrpSpPr>
      <xdr:grpSpPr>
        <a:xfrm>
          <a:off x="12212" y="3349580"/>
          <a:ext cx="6914686" cy="1299585"/>
          <a:chOff x="1071341" y="1389333"/>
          <a:chExt cx="7486650" cy="1359748"/>
        </a:xfrm>
      </xdr:grpSpPr>
      <xdr:pic>
        <xdr:nvPicPr>
          <xdr:cNvPr id="48" name="図 47">
            <a:extLst>
              <a:ext uri="{FF2B5EF4-FFF2-40B4-BE49-F238E27FC236}">
                <a16:creationId xmlns:a16="http://schemas.microsoft.com/office/drawing/2014/main" id="{788DD57C-1921-FEFD-C131-E7791AB41F3E}"/>
              </a:ext>
            </a:extLst>
          </xdr:cNvPr>
          <xdr:cNvPicPr>
            <a:picLocks noChangeAspect="1"/>
          </xdr:cNvPicPr>
        </xdr:nvPicPr>
        <xdr:blipFill>
          <a:blip xmlns:r="http://schemas.openxmlformats.org/officeDocument/2006/relationships" r:embed="rId1"/>
          <a:stretch>
            <a:fillRect/>
          </a:stretch>
        </xdr:blipFill>
        <xdr:spPr>
          <a:xfrm>
            <a:off x="1071341" y="1389333"/>
            <a:ext cx="7486650" cy="1352550"/>
          </a:xfrm>
          <a:prstGeom prst="rect">
            <a:avLst/>
          </a:prstGeom>
        </xdr:spPr>
      </xdr:pic>
      <xdr:sp macro="" textlink="">
        <xdr:nvSpPr>
          <xdr:cNvPr id="49" name="四角形: 角を丸くする 48">
            <a:extLst>
              <a:ext uri="{FF2B5EF4-FFF2-40B4-BE49-F238E27FC236}">
                <a16:creationId xmlns:a16="http://schemas.microsoft.com/office/drawing/2014/main" id="{BA54ED7A-66BD-3D93-D3DE-A5F0BDDB0AD3}"/>
              </a:ext>
            </a:extLst>
          </xdr:cNvPr>
          <xdr:cNvSpPr/>
        </xdr:nvSpPr>
        <xdr:spPr>
          <a:xfrm>
            <a:off x="2959749" y="1441326"/>
            <a:ext cx="1838493" cy="425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0" name="四角形: 角を丸くする 49">
            <a:extLst>
              <a:ext uri="{FF2B5EF4-FFF2-40B4-BE49-F238E27FC236}">
                <a16:creationId xmlns:a16="http://schemas.microsoft.com/office/drawing/2014/main" id="{2E53FE68-3312-76B0-1070-E543BF17F3D0}"/>
              </a:ext>
            </a:extLst>
          </xdr:cNvPr>
          <xdr:cNvSpPr/>
        </xdr:nvSpPr>
        <xdr:spPr>
          <a:xfrm>
            <a:off x="6730406" y="1456065"/>
            <a:ext cx="1753717" cy="41044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1" name="テキスト ボックス 50">
            <a:extLst>
              <a:ext uri="{FF2B5EF4-FFF2-40B4-BE49-F238E27FC236}">
                <a16:creationId xmlns:a16="http://schemas.microsoft.com/office/drawing/2014/main" id="{3EBA180D-901F-B973-A732-54890755D5AB}"/>
              </a:ext>
            </a:extLst>
          </xdr:cNvPr>
          <xdr:cNvSpPr txBox="1"/>
        </xdr:nvSpPr>
        <xdr:spPr>
          <a:xfrm>
            <a:off x="2950320" y="2080706"/>
            <a:ext cx="183849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52" name="テキスト ボックス 51">
            <a:extLst>
              <a:ext uri="{FF2B5EF4-FFF2-40B4-BE49-F238E27FC236}">
                <a16:creationId xmlns:a16="http://schemas.microsoft.com/office/drawing/2014/main" id="{63BD242D-91E6-F7FD-1DDF-3FF951A467D8}"/>
              </a:ext>
            </a:extLst>
          </xdr:cNvPr>
          <xdr:cNvSpPr txBox="1"/>
        </xdr:nvSpPr>
        <xdr:spPr>
          <a:xfrm>
            <a:off x="2959748" y="2495165"/>
            <a:ext cx="1838492"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追加の症例数を入力</a:t>
            </a:r>
            <a:endParaRPr kumimoji="1" lang="ja-JP" altLang="en-US" sz="1050">
              <a:solidFill>
                <a:srgbClr val="FF0000"/>
              </a:solidFill>
            </a:endParaRPr>
          </a:p>
        </xdr:txBody>
      </xdr:sp>
      <xdr:sp macro="" textlink="">
        <xdr:nvSpPr>
          <xdr:cNvPr id="53" name="テキスト ボックス 30">
            <a:extLst>
              <a:ext uri="{FF2B5EF4-FFF2-40B4-BE49-F238E27FC236}">
                <a16:creationId xmlns:a16="http://schemas.microsoft.com/office/drawing/2014/main" id="{B9FDDA5E-5D0D-C81E-725E-18E340D3621F}"/>
              </a:ext>
            </a:extLst>
          </xdr:cNvPr>
          <xdr:cNvSpPr txBox="1"/>
        </xdr:nvSpPr>
        <xdr:spPr>
          <a:xfrm>
            <a:off x="1173532" y="144132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0</xdr:colOff>
      <xdr:row>52</xdr:row>
      <xdr:rowOff>36642</xdr:rowOff>
    </xdr:from>
    <xdr:to>
      <xdr:col>2</xdr:col>
      <xdr:colOff>1706440</xdr:colOff>
      <xdr:row>72</xdr:row>
      <xdr:rowOff>89132</xdr:rowOff>
    </xdr:to>
    <xdr:grpSp>
      <xdr:nvGrpSpPr>
        <xdr:cNvPr id="54" name="グループ化 53">
          <a:extLst>
            <a:ext uri="{FF2B5EF4-FFF2-40B4-BE49-F238E27FC236}">
              <a16:creationId xmlns:a16="http://schemas.microsoft.com/office/drawing/2014/main" id="{9D8B50C4-6419-48B8-AECF-B941AD9CFFF2}"/>
            </a:ext>
          </a:extLst>
        </xdr:cNvPr>
        <xdr:cNvGrpSpPr/>
      </xdr:nvGrpSpPr>
      <xdr:grpSpPr>
        <a:xfrm>
          <a:off x="0" y="9990870"/>
          <a:ext cx="6886111" cy="3331984"/>
          <a:chOff x="1762436" y="1188255"/>
          <a:chExt cx="7458075" cy="3471721"/>
        </a:xfrm>
      </xdr:grpSpPr>
      <xdr:grpSp>
        <xdr:nvGrpSpPr>
          <xdr:cNvPr id="55" name="グループ化 54">
            <a:extLst>
              <a:ext uri="{FF2B5EF4-FFF2-40B4-BE49-F238E27FC236}">
                <a16:creationId xmlns:a16="http://schemas.microsoft.com/office/drawing/2014/main" id="{AC5DD5BC-84D7-BE84-23A4-AF320A9F7C23}"/>
              </a:ext>
            </a:extLst>
          </xdr:cNvPr>
          <xdr:cNvGrpSpPr/>
        </xdr:nvGrpSpPr>
        <xdr:grpSpPr>
          <a:xfrm>
            <a:off x="1762436" y="1188255"/>
            <a:ext cx="7458075" cy="3471721"/>
            <a:chOff x="1762436" y="1188255"/>
            <a:chExt cx="7458075" cy="3471721"/>
          </a:xfrm>
        </xdr:grpSpPr>
        <xdr:pic>
          <xdr:nvPicPr>
            <xdr:cNvPr id="57" name="図 56">
              <a:extLst>
                <a:ext uri="{FF2B5EF4-FFF2-40B4-BE49-F238E27FC236}">
                  <a16:creationId xmlns:a16="http://schemas.microsoft.com/office/drawing/2014/main" id="{2D756593-E102-09DB-F371-71DBB76103D5}"/>
                </a:ext>
              </a:extLst>
            </xdr:cNvPr>
            <xdr:cNvPicPr>
              <a:picLocks noChangeAspect="1"/>
            </xdr:cNvPicPr>
          </xdr:nvPicPr>
          <xdr:blipFill>
            <a:blip xmlns:r="http://schemas.openxmlformats.org/officeDocument/2006/relationships" r:embed="rId2"/>
            <a:stretch>
              <a:fillRect/>
            </a:stretch>
          </xdr:blipFill>
          <xdr:spPr>
            <a:xfrm>
              <a:off x="1762436" y="1188255"/>
              <a:ext cx="7458075" cy="3314700"/>
            </a:xfrm>
            <a:prstGeom prst="rect">
              <a:avLst/>
            </a:prstGeom>
          </xdr:spPr>
        </xdr:pic>
        <xdr:sp macro="" textlink="">
          <xdr:nvSpPr>
            <xdr:cNvPr id="58" name="四角形: 角を丸くする 57">
              <a:extLst>
                <a:ext uri="{FF2B5EF4-FFF2-40B4-BE49-F238E27FC236}">
                  <a16:creationId xmlns:a16="http://schemas.microsoft.com/office/drawing/2014/main" id="{5F70E652-BB72-35F7-CA2B-1FFC7A180517}"/>
                </a:ext>
              </a:extLst>
            </xdr:cNvPr>
            <xdr:cNvSpPr/>
          </xdr:nvSpPr>
          <xdr:spPr>
            <a:xfrm>
              <a:off x="3625647" y="1237246"/>
              <a:ext cx="1823045" cy="42187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9" name="四角形: 角を丸くする 58">
              <a:extLst>
                <a:ext uri="{FF2B5EF4-FFF2-40B4-BE49-F238E27FC236}">
                  <a16:creationId xmlns:a16="http://schemas.microsoft.com/office/drawing/2014/main" id="{95C46100-B22F-9DD1-F056-6DE2CC50657C}"/>
                </a:ext>
              </a:extLst>
            </xdr:cNvPr>
            <xdr:cNvSpPr/>
          </xdr:nvSpPr>
          <xdr:spPr>
            <a:xfrm>
              <a:off x="7380855" y="1237245"/>
              <a:ext cx="1753717" cy="42187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60" name="テキスト ボックス 4">
              <a:extLst>
                <a:ext uri="{FF2B5EF4-FFF2-40B4-BE49-F238E27FC236}">
                  <a16:creationId xmlns:a16="http://schemas.microsoft.com/office/drawing/2014/main" id="{3FFC99ED-E733-C394-0CF7-EE28927235D5}"/>
                </a:ext>
              </a:extLst>
            </xdr:cNvPr>
            <xdr:cNvSpPr txBox="1"/>
          </xdr:nvSpPr>
          <xdr:spPr>
            <a:xfrm>
              <a:off x="3625648" y="1890862"/>
              <a:ext cx="1823044"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61" name="テキスト ボックス 5">
              <a:extLst>
                <a:ext uri="{FF2B5EF4-FFF2-40B4-BE49-F238E27FC236}">
                  <a16:creationId xmlns:a16="http://schemas.microsoft.com/office/drawing/2014/main" id="{3C034908-DDF8-6898-3B0C-B3BB14759B0E}"/>
                </a:ext>
              </a:extLst>
            </xdr:cNvPr>
            <xdr:cNvSpPr txBox="1"/>
          </xdr:nvSpPr>
          <xdr:spPr>
            <a:xfrm>
              <a:off x="3625647" y="2289389"/>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2" name="テキスト ボックス 6">
              <a:extLst>
                <a:ext uri="{FF2B5EF4-FFF2-40B4-BE49-F238E27FC236}">
                  <a16:creationId xmlns:a16="http://schemas.microsoft.com/office/drawing/2014/main" id="{C8493E0E-CAB3-82FB-2A57-FDA87ECBAA84}"/>
                </a:ext>
              </a:extLst>
            </xdr:cNvPr>
            <xdr:cNvSpPr txBox="1"/>
          </xdr:nvSpPr>
          <xdr:spPr>
            <a:xfrm>
              <a:off x="7380856" y="2295094"/>
              <a:ext cx="175371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3" name="テキスト ボックス 7">
              <a:extLst>
                <a:ext uri="{FF2B5EF4-FFF2-40B4-BE49-F238E27FC236}">
                  <a16:creationId xmlns:a16="http://schemas.microsoft.com/office/drawing/2014/main" id="{12AC3FA8-63E7-80D7-1902-5A7E075FD2D3}"/>
                </a:ext>
              </a:extLst>
            </xdr:cNvPr>
            <xdr:cNvSpPr txBox="1"/>
          </xdr:nvSpPr>
          <xdr:spPr>
            <a:xfrm>
              <a:off x="3503099" y="4406060"/>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追加の年数</a:t>
              </a:r>
              <a:r>
                <a:rPr kumimoji="1" lang="ja-JP" altLang="en-US" sz="1050">
                  <a:solidFill>
                    <a:srgbClr val="FF0000"/>
                  </a:solidFill>
                </a:rPr>
                <a:t>を入力</a:t>
              </a:r>
            </a:p>
          </xdr:txBody>
        </xdr:sp>
      </xdr:grpSp>
      <xdr:sp macro="" textlink="">
        <xdr:nvSpPr>
          <xdr:cNvPr id="56" name="テキスト ボックス 9">
            <a:extLst>
              <a:ext uri="{FF2B5EF4-FFF2-40B4-BE49-F238E27FC236}">
                <a16:creationId xmlns:a16="http://schemas.microsoft.com/office/drawing/2014/main" id="{199FA46F-E258-3838-590A-6506E67AE818}"/>
              </a:ext>
            </a:extLst>
          </xdr:cNvPr>
          <xdr:cNvSpPr txBox="1"/>
        </xdr:nvSpPr>
        <xdr:spPr>
          <a:xfrm>
            <a:off x="1820576" y="1237245"/>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12212</xdr:colOff>
      <xdr:row>31</xdr:row>
      <xdr:rowOff>24424</xdr:rowOff>
    </xdr:from>
    <xdr:to>
      <xdr:col>2</xdr:col>
      <xdr:colOff>1709127</xdr:colOff>
      <xdr:row>46</xdr:row>
      <xdr:rowOff>9932</xdr:rowOff>
    </xdr:to>
    <xdr:grpSp>
      <xdr:nvGrpSpPr>
        <xdr:cNvPr id="64" name="グループ化 63">
          <a:extLst>
            <a:ext uri="{FF2B5EF4-FFF2-40B4-BE49-F238E27FC236}">
              <a16:creationId xmlns:a16="http://schemas.microsoft.com/office/drawing/2014/main" id="{71E85D45-E62B-415A-A3FC-1E004254EA93}"/>
            </a:ext>
          </a:extLst>
        </xdr:cNvPr>
        <xdr:cNvGrpSpPr/>
      </xdr:nvGrpSpPr>
      <xdr:grpSpPr>
        <a:xfrm>
          <a:off x="12212" y="6178297"/>
          <a:ext cx="6876586" cy="2445129"/>
          <a:chOff x="1024207" y="1707868"/>
          <a:chExt cx="7448550" cy="2549931"/>
        </a:xfrm>
      </xdr:grpSpPr>
      <xdr:grpSp>
        <xdr:nvGrpSpPr>
          <xdr:cNvPr id="65" name="グループ化 64">
            <a:extLst>
              <a:ext uri="{FF2B5EF4-FFF2-40B4-BE49-F238E27FC236}">
                <a16:creationId xmlns:a16="http://schemas.microsoft.com/office/drawing/2014/main" id="{74F4978A-A0F6-7FBF-384E-1E929891B43E}"/>
              </a:ext>
            </a:extLst>
          </xdr:cNvPr>
          <xdr:cNvGrpSpPr/>
        </xdr:nvGrpSpPr>
        <xdr:grpSpPr>
          <a:xfrm>
            <a:off x="1024207" y="1707868"/>
            <a:ext cx="7448550" cy="2549931"/>
            <a:chOff x="1024207" y="1707868"/>
            <a:chExt cx="7448550" cy="2549931"/>
          </a:xfrm>
        </xdr:grpSpPr>
        <xdr:grpSp>
          <xdr:nvGrpSpPr>
            <xdr:cNvPr id="67" name="グループ化 66">
              <a:extLst>
                <a:ext uri="{FF2B5EF4-FFF2-40B4-BE49-F238E27FC236}">
                  <a16:creationId xmlns:a16="http://schemas.microsoft.com/office/drawing/2014/main" id="{E537861D-9DA7-9748-EB31-A1C04EE2CFEE}"/>
                </a:ext>
              </a:extLst>
            </xdr:cNvPr>
            <xdr:cNvGrpSpPr/>
          </xdr:nvGrpSpPr>
          <xdr:grpSpPr>
            <a:xfrm>
              <a:off x="1024207" y="1707868"/>
              <a:ext cx="7448550" cy="2549931"/>
              <a:chOff x="1024207" y="1707868"/>
              <a:chExt cx="7448550" cy="2549931"/>
            </a:xfrm>
          </xdr:grpSpPr>
          <xdr:pic>
            <xdr:nvPicPr>
              <xdr:cNvPr id="69" name="図 68">
                <a:extLst>
                  <a:ext uri="{FF2B5EF4-FFF2-40B4-BE49-F238E27FC236}">
                    <a16:creationId xmlns:a16="http://schemas.microsoft.com/office/drawing/2014/main" id="{84D1BDB8-6667-50F5-2A12-F811C97EED10}"/>
                  </a:ext>
                </a:extLst>
              </xdr:cNvPr>
              <xdr:cNvPicPr>
                <a:picLocks noChangeAspect="1"/>
              </xdr:cNvPicPr>
            </xdr:nvPicPr>
            <xdr:blipFill>
              <a:blip xmlns:r="http://schemas.openxmlformats.org/officeDocument/2006/relationships" r:embed="rId3"/>
              <a:stretch>
                <a:fillRect/>
              </a:stretch>
            </xdr:blipFill>
            <xdr:spPr>
              <a:xfrm>
                <a:off x="1024207" y="1707868"/>
                <a:ext cx="7448550" cy="2343150"/>
              </a:xfrm>
              <a:prstGeom prst="rect">
                <a:avLst/>
              </a:prstGeom>
            </xdr:spPr>
          </xdr:pic>
          <xdr:sp macro="" textlink="">
            <xdr:nvSpPr>
              <xdr:cNvPr id="70" name="四角形: 角を丸くする 69">
                <a:extLst>
                  <a:ext uri="{FF2B5EF4-FFF2-40B4-BE49-F238E27FC236}">
                    <a16:creationId xmlns:a16="http://schemas.microsoft.com/office/drawing/2014/main" id="{4461C726-39C7-60F5-9B0C-A03FB27ABA2F}"/>
                  </a:ext>
                </a:extLst>
              </xdr:cNvPr>
              <xdr:cNvSpPr/>
            </xdr:nvSpPr>
            <xdr:spPr>
              <a:xfrm>
                <a:off x="2894562" y="1797995"/>
                <a:ext cx="1809627" cy="43033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1" name="四角形: 角を丸くする 70">
                <a:extLst>
                  <a:ext uri="{FF2B5EF4-FFF2-40B4-BE49-F238E27FC236}">
                    <a16:creationId xmlns:a16="http://schemas.microsoft.com/office/drawing/2014/main" id="{A890CA0D-8F4E-E3ED-BD1D-DF0264632361}"/>
                  </a:ext>
                </a:extLst>
              </xdr:cNvPr>
              <xdr:cNvSpPr/>
            </xdr:nvSpPr>
            <xdr:spPr>
              <a:xfrm>
                <a:off x="6640110" y="1768302"/>
                <a:ext cx="1809628" cy="46945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72" name="テキスト ボックス 4">
                <a:extLst>
                  <a:ext uri="{FF2B5EF4-FFF2-40B4-BE49-F238E27FC236}">
                    <a16:creationId xmlns:a16="http://schemas.microsoft.com/office/drawing/2014/main" id="{D7918CCF-DFFD-80B2-EA67-296B38BC26DA}"/>
                  </a:ext>
                </a:extLst>
              </xdr:cNvPr>
              <xdr:cNvSpPr txBox="1"/>
            </xdr:nvSpPr>
            <xdr:spPr>
              <a:xfrm>
                <a:off x="2894562" y="244517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73" name="テキスト ボックス 5">
                <a:extLst>
                  <a:ext uri="{FF2B5EF4-FFF2-40B4-BE49-F238E27FC236}">
                    <a16:creationId xmlns:a16="http://schemas.microsoft.com/office/drawing/2014/main" id="{7415F81D-14C5-1575-E199-2FC326B085AF}"/>
                  </a:ext>
                </a:extLst>
              </xdr:cNvPr>
              <xdr:cNvSpPr txBox="1"/>
            </xdr:nvSpPr>
            <xdr:spPr>
              <a:xfrm>
                <a:off x="2894563"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74" name="テキスト ボックス 7">
                <a:extLst>
                  <a:ext uri="{FF2B5EF4-FFF2-40B4-BE49-F238E27FC236}">
                    <a16:creationId xmlns:a16="http://schemas.microsoft.com/office/drawing/2014/main" id="{E60B86A1-AE84-D72E-BCF0-15ADB4C03A6A}"/>
                  </a:ext>
                </a:extLst>
              </xdr:cNvPr>
              <xdr:cNvSpPr txBox="1"/>
            </xdr:nvSpPr>
            <xdr:spPr>
              <a:xfrm>
                <a:off x="6649537" y="2447287"/>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変更後の終了日を入力</a:t>
                </a:r>
              </a:p>
            </xdr:txBody>
          </xdr:sp>
          <xdr:sp macro="" textlink="">
            <xdr:nvSpPr>
              <xdr:cNvPr id="75" name="テキスト ボックス 8">
                <a:extLst>
                  <a:ext uri="{FF2B5EF4-FFF2-40B4-BE49-F238E27FC236}">
                    <a16:creationId xmlns:a16="http://schemas.microsoft.com/office/drawing/2014/main" id="{B78FE149-BA6F-CE69-D299-E535C9B3E8FE}"/>
                  </a:ext>
                </a:extLst>
              </xdr:cNvPr>
              <xdr:cNvSpPr txBox="1"/>
            </xdr:nvSpPr>
            <xdr:spPr>
              <a:xfrm>
                <a:off x="6640110" y="4003883"/>
                <a:ext cx="1800201"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a:t>
                </a:r>
                <a:r>
                  <a:rPr lang="ja-JP" altLang="en-US" sz="1050">
                    <a:solidFill>
                      <a:srgbClr val="FF0000"/>
                    </a:solidFill>
                  </a:rPr>
                  <a:t>前</a:t>
                </a:r>
                <a:r>
                  <a:rPr kumimoji="1" lang="ja-JP" altLang="en-US" sz="1050">
                    <a:solidFill>
                      <a:srgbClr val="FF0000"/>
                    </a:solidFill>
                  </a:rPr>
                  <a:t>の終了日を入力</a:t>
                </a:r>
              </a:p>
            </xdr:txBody>
          </xdr:sp>
        </xdr:grpSp>
        <xdr:sp macro="" textlink="">
          <xdr:nvSpPr>
            <xdr:cNvPr id="68" name="テキスト ボックス 10">
              <a:extLst>
                <a:ext uri="{FF2B5EF4-FFF2-40B4-BE49-F238E27FC236}">
                  <a16:creationId xmlns:a16="http://schemas.microsoft.com/office/drawing/2014/main" id="{8D43111B-FA91-2570-3131-60696D753F61}"/>
                </a:ext>
              </a:extLst>
            </xdr:cNvPr>
            <xdr:cNvSpPr txBox="1"/>
          </xdr:nvSpPr>
          <xdr:spPr>
            <a:xfrm>
              <a:off x="1098117" y="178715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66" name="テキスト ボックス 12">
            <a:extLst>
              <a:ext uri="{FF2B5EF4-FFF2-40B4-BE49-F238E27FC236}">
                <a16:creationId xmlns:a16="http://schemas.microsoft.com/office/drawing/2014/main" id="{A5C6D975-4A1A-9B40-DD2C-67CA3C077B60}"/>
              </a:ext>
            </a:extLst>
          </xdr:cNvPr>
          <xdr:cNvSpPr txBox="1"/>
        </xdr:nvSpPr>
        <xdr:spPr>
          <a:xfrm>
            <a:off x="6649961"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grpSp>
    <xdr:clientData/>
  </xdr:twoCellAnchor>
  <xdr:twoCellAnchor>
    <xdr:from>
      <xdr:col>0</xdr:col>
      <xdr:colOff>12212</xdr:colOff>
      <xdr:row>79</xdr:row>
      <xdr:rowOff>12212</xdr:rowOff>
    </xdr:from>
    <xdr:to>
      <xdr:col>2</xdr:col>
      <xdr:colOff>1680552</xdr:colOff>
      <xdr:row>96</xdr:row>
      <xdr:rowOff>26949</xdr:rowOff>
    </xdr:to>
    <xdr:grpSp>
      <xdr:nvGrpSpPr>
        <xdr:cNvPr id="76" name="グループ化 75">
          <a:extLst>
            <a:ext uri="{FF2B5EF4-FFF2-40B4-BE49-F238E27FC236}">
              <a16:creationId xmlns:a16="http://schemas.microsoft.com/office/drawing/2014/main" id="{22D0D399-F267-4D12-9728-FFDB8870913C}"/>
            </a:ext>
          </a:extLst>
        </xdr:cNvPr>
        <xdr:cNvGrpSpPr/>
      </xdr:nvGrpSpPr>
      <xdr:grpSpPr>
        <a:xfrm>
          <a:off x="12212" y="14750642"/>
          <a:ext cx="6848011" cy="2802307"/>
          <a:chOff x="1518746" y="1833857"/>
          <a:chExt cx="7419975" cy="2921083"/>
        </a:xfrm>
      </xdr:grpSpPr>
      <xdr:grpSp>
        <xdr:nvGrpSpPr>
          <xdr:cNvPr id="77" name="グループ化 76">
            <a:extLst>
              <a:ext uri="{FF2B5EF4-FFF2-40B4-BE49-F238E27FC236}">
                <a16:creationId xmlns:a16="http://schemas.microsoft.com/office/drawing/2014/main" id="{035EE826-2B0B-4114-DAD7-187AE2D703EF}"/>
              </a:ext>
            </a:extLst>
          </xdr:cNvPr>
          <xdr:cNvGrpSpPr/>
        </xdr:nvGrpSpPr>
        <xdr:grpSpPr>
          <a:xfrm>
            <a:off x="1518746" y="1833857"/>
            <a:ext cx="7419975" cy="2921083"/>
            <a:chOff x="1518746" y="1833857"/>
            <a:chExt cx="7419975" cy="2921083"/>
          </a:xfrm>
        </xdr:grpSpPr>
        <xdr:grpSp>
          <xdr:nvGrpSpPr>
            <xdr:cNvPr id="79" name="グループ化 78">
              <a:extLst>
                <a:ext uri="{FF2B5EF4-FFF2-40B4-BE49-F238E27FC236}">
                  <a16:creationId xmlns:a16="http://schemas.microsoft.com/office/drawing/2014/main" id="{F9FBDF1B-3CEC-D1A7-6817-14642E1700E0}"/>
                </a:ext>
              </a:extLst>
            </xdr:cNvPr>
            <xdr:cNvGrpSpPr/>
          </xdr:nvGrpSpPr>
          <xdr:grpSpPr>
            <a:xfrm>
              <a:off x="1518746" y="1833857"/>
              <a:ext cx="7419975" cy="2921083"/>
              <a:chOff x="1518746" y="1833857"/>
              <a:chExt cx="7419975" cy="2921083"/>
            </a:xfrm>
          </xdr:grpSpPr>
          <xdr:pic>
            <xdr:nvPicPr>
              <xdr:cNvPr id="81" name="図 80">
                <a:extLst>
                  <a:ext uri="{FF2B5EF4-FFF2-40B4-BE49-F238E27FC236}">
                    <a16:creationId xmlns:a16="http://schemas.microsoft.com/office/drawing/2014/main" id="{373027FC-6CCF-F25B-728B-89D4B105D832}"/>
                  </a:ext>
                </a:extLst>
              </xdr:cNvPr>
              <xdr:cNvPicPr>
                <a:picLocks noChangeAspect="1"/>
              </xdr:cNvPicPr>
            </xdr:nvPicPr>
            <xdr:blipFill>
              <a:blip xmlns:r="http://schemas.openxmlformats.org/officeDocument/2006/relationships" r:embed="rId4"/>
              <a:stretch>
                <a:fillRect/>
              </a:stretch>
            </xdr:blipFill>
            <xdr:spPr>
              <a:xfrm>
                <a:off x="1518746" y="1833857"/>
                <a:ext cx="7419975" cy="1304925"/>
              </a:xfrm>
              <a:prstGeom prst="rect">
                <a:avLst/>
              </a:prstGeom>
            </xdr:spPr>
          </xdr:pic>
          <xdr:sp macro="" textlink="">
            <xdr:nvSpPr>
              <xdr:cNvPr id="82" name="四角形: 角を丸くする 81">
                <a:extLst>
                  <a:ext uri="{FF2B5EF4-FFF2-40B4-BE49-F238E27FC236}">
                    <a16:creationId xmlns:a16="http://schemas.microsoft.com/office/drawing/2014/main" id="{36A798E3-3D57-AEBD-F40D-C66606B4DC75}"/>
                  </a:ext>
                </a:extLst>
              </xdr:cNvPr>
              <xdr:cNvSpPr/>
            </xdr:nvSpPr>
            <xdr:spPr>
              <a:xfrm>
                <a:off x="3343756" y="1859880"/>
                <a:ext cx="1840986"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3" name="四角形: 角を丸くする 82">
                <a:extLst>
                  <a:ext uri="{FF2B5EF4-FFF2-40B4-BE49-F238E27FC236}">
                    <a16:creationId xmlns:a16="http://schemas.microsoft.com/office/drawing/2014/main" id="{B87ED7F9-32EF-618A-C361-15B8AE710FEF}"/>
                  </a:ext>
                </a:extLst>
              </xdr:cNvPr>
              <xdr:cNvSpPr/>
            </xdr:nvSpPr>
            <xdr:spPr>
              <a:xfrm>
                <a:off x="7125596" y="1860629"/>
                <a:ext cx="1754455" cy="414029"/>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84" name="図 83">
                <a:extLst>
                  <a:ext uri="{FF2B5EF4-FFF2-40B4-BE49-F238E27FC236}">
                    <a16:creationId xmlns:a16="http://schemas.microsoft.com/office/drawing/2014/main" id="{AD404688-F8FE-ECDF-16D6-2E145A16E3D8}"/>
                  </a:ext>
                </a:extLst>
              </xdr:cNvPr>
              <xdr:cNvPicPr>
                <a:picLocks noChangeAspect="1"/>
              </xdr:cNvPicPr>
            </xdr:nvPicPr>
            <xdr:blipFill>
              <a:blip xmlns:r="http://schemas.openxmlformats.org/officeDocument/2006/relationships" r:embed="rId5"/>
              <a:stretch>
                <a:fillRect/>
              </a:stretch>
            </xdr:blipFill>
            <xdr:spPr>
              <a:xfrm>
                <a:off x="1518746" y="3336552"/>
                <a:ext cx="7419975" cy="803675"/>
              </a:xfrm>
              <a:prstGeom prst="rect">
                <a:avLst/>
              </a:prstGeom>
            </xdr:spPr>
          </xdr:pic>
          <xdr:pic>
            <xdr:nvPicPr>
              <xdr:cNvPr id="85" name="図 84">
                <a:extLst>
                  <a:ext uri="{FF2B5EF4-FFF2-40B4-BE49-F238E27FC236}">
                    <a16:creationId xmlns:a16="http://schemas.microsoft.com/office/drawing/2014/main" id="{0C3FDD40-C081-7F1D-2F06-B85A3F13F29E}"/>
                  </a:ext>
                </a:extLst>
              </xdr:cNvPr>
              <xdr:cNvPicPr>
                <a:picLocks noChangeAspect="1"/>
              </xdr:cNvPicPr>
            </xdr:nvPicPr>
            <xdr:blipFill>
              <a:blip xmlns:r="http://schemas.openxmlformats.org/officeDocument/2006/relationships" r:embed="rId6"/>
              <a:stretch>
                <a:fillRect/>
              </a:stretch>
            </xdr:blipFill>
            <xdr:spPr>
              <a:xfrm>
                <a:off x="1518746" y="4343239"/>
                <a:ext cx="7419975" cy="411701"/>
              </a:xfrm>
              <a:prstGeom prst="rect">
                <a:avLst/>
              </a:prstGeom>
            </xdr:spPr>
          </xdr:pic>
          <xdr:sp macro="" textlink="">
            <xdr:nvSpPr>
              <xdr:cNvPr id="86" name="テキスト ボックス 11">
                <a:extLst>
                  <a:ext uri="{FF2B5EF4-FFF2-40B4-BE49-F238E27FC236}">
                    <a16:creationId xmlns:a16="http://schemas.microsoft.com/office/drawing/2014/main" id="{BD8AE9D1-A5F3-9C4C-3093-A5CDC62A6D7C}"/>
                  </a:ext>
                </a:extLst>
              </xdr:cNvPr>
              <xdr:cNvSpPr txBox="1"/>
            </xdr:nvSpPr>
            <xdr:spPr>
              <a:xfrm>
                <a:off x="4907693" y="4140227"/>
                <a:ext cx="262432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↑追加で算出するポイントのみ↓</a:t>
                </a:r>
                <a:endParaRPr kumimoji="1" lang="ja-JP" altLang="en-US" sz="1050">
                  <a:solidFill>
                    <a:srgbClr val="FF0000"/>
                  </a:solidFill>
                </a:endParaRPr>
              </a:p>
            </xdr:txBody>
          </xdr:sp>
        </xdr:grpSp>
        <xdr:sp macro="" textlink="">
          <xdr:nvSpPr>
            <xdr:cNvPr id="80" name="テキスト ボックス 13">
              <a:extLst>
                <a:ext uri="{FF2B5EF4-FFF2-40B4-BE49-F238E27FC236}">
                  <a16:creationId xmlns:a16="http://schemas.microsoft.com/office/drawing/2014/main" id="{F9CE49DC-D035-E827-9054-49891661C4E3}"/>
                </a:ext>
              </a:extLst>
            </xdr:cNvPr>
            <xdr:cNvSpPr txBox="1"/>
          </xdr:nvSpPr>
          <xdr:spPr>
            <a:xfrm>
              <a:off x="1547027" y="1852711"/>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78" name="テキスト ボックス 15">
            <a:extLst>
              <a:ext uri="{FF2B5EF4-FFF2-40B4-BE49-F238E27FC236}">
                <a16:creationId xmlns:a16="http://schemas.microsoft.com/office/drawing/2014/main" id="{C2E7E2A4-5527-27F2-B351-FD7C0898C4E3}"/>
              </a:ext>
            </a:extLst>
          </xdr:cNvPr>
          <xdr:cNvSpPr txBox="1"/>
        </xdr:nvSpPr>
        <xdr:spPr>
          <a:xfrm>
            <a:off x="7125595" y="2922537"/>
            <a:ext cx="1813125"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a:t>
            </a:r>
            <a:r>
              <a:rPr lang="en-US" altLang="ja-JP" sz="1050">
                <a:solidFill>
                  <a:srgbClr val="FF0000"/>
                </a:solidFill>
              </a:rPr>
              <a:t>Visit</a:t>
            </a:r>
            <a:r>
              <a:rPr lang="ja-JP" altLang="en-US" sz="1050">
                <a:solidFill>
                  <a:srgbClr val="FF0000"/>
                </a:solidFill>
              </a:rPr>
              <a:t>数</a:t>
            </a:r>
            <a:endParaRPr kumimoji="1" lang="ja-JP" altLang="en-US" sz="1050">
              <a:solidFill>
                <a:srgbClr val="FF0000"/>
              </a:solidFill>
            </a:endParaRPr>
          </a:p>
        </xdr:txBody>
      </xdr:sp>
    </xdr:grpSp>
    <xdr:clientData/>
  </xdr:twoCellAnchor>
  <xdr:twoCellAnchor>
    <xdr:from>
      <xdr:col>0</xdr:col>
      <xdr:colOff>0</xdr:colOff>
      <xdr:row>3</xdr:row>
      <xdr:rowOff>61053</xdr:rowOff>
    </xdr:from>
    <xdr:to>
      <xdr:col>2</xdr:col>
      <xdr:colOff>1687390</xdr:colOff>
      <xdr:row>11</xdr:row>
      <xdr:rowOff>17336</xdr:rowOff>
    </xdr:to>
    <xdr:grpSp>
      <xdr:nvGrpSpPr>
        <xdr:cNvPr id="87" name="グループ化 86">
          <a:extLst>
            <a:ext uri="{FF2B5EF4-FFF2-40B4-BE49-F238E27FC236}">
              <a16:creationId xmlns:a16="http://schemas.microsoft.com/office/drawing/2014/main" id="{770B7E35-BF57-4C26-9557-FC45661DC2C3}"/>
            </a:ext>
          </a:extLst>
        </xdr:cNvPr>
        <xdr:cNvGrpSpPr/>
      </xdr:nvGrpSpPr>
      <xdr:grpSpPr>
        <a:xfrm>
          <a:off x="0" y="909863"/>
          <a:ext cx="6867061" cy="1268081"/>
          <a:chOff x="2376487" y="2767012"/>
          <a:chExt cx="7439025" cy="1323975"/>
        </a:xfrm>
      </xdr:grpSpPr>
      <xdr:pic>
        <xdr:nvPicPr>
          <xdr:cNvPr id="88" name="図 87">
            <a:extLst>
              <a:ext uri="{FF2B5EF4-FFF2-40B4-BE49-F238E27FC236}">
                <a16:creationId xmlns:a16="http://schemas.microsoft.com/office/drawing/2014/main" id="{56CDF0CD-B4FA-D61D-9FD9-23EB62572F4E}"/>
              </a:ext>
            </a:extLst>
          </xdr:cNvPr>
          <xdr:cNvPicPr>
            <a:picLocks noChangeAspect="1"/>
          </xdr:cNvPicPr>
        </xdr:nvPicPr>
        <xdr:blipFill>
          <a:blip xmlns:r="http://schemas.openxmlformats.org/officeDocument/2006/relationships" r:embed="rId7"/>
          <a:stretch>
            <a:fillRect/>
          </a:stretch>
        </xdr:blipFill>
        <xdr:spPr>
          <a:xfrm>
            <a:off x="2376487" y="2767012"/>
            <a:ext cx="7439025" cy="1323975"/>
          </a:xfrm>
          <a:prstGeom prst="rect">
            <a:avLst/>
          </a:prstGeom>
        </xdr:spPr>
      </xdr:pic>
      <xdr:sp macro="" textlink="">
        <xdr:nvSpPr>
          <xdr:cNvPr id="89" name="テキスト ボックス 3">
            <a:extLst>
              <a:ext uri="{FF2B5EF4-FFF2-40B4-BE49-F238E27FC236}">
                <a16:creationId xmlns:a16="http://schemas.microsoft.com/office/drawing/2014/main" id="{B3811F74-4CAD-6B7B-2312-826FD975486E}"/>
              </a:ext>
            </a:extLst>
          </xdr:cNvPr>
          <xdr:cNvSpPr txBox="1"/>
        </xdr:nvSpPr>
        <xdr:spPr>
          <a:xfrm>
            <a:off x="2433144" y="2795390"/>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sp macro="" textlink="">
        <xdr:nvSpPr>
          <xdr:cNvPr id="90" name="四角形: 角を丸くする 89">
            <a:extLst>
              <a:ext uri="{FF2B5EF4-FFF2-40B4-BE49-F238E27FC236}">
                <a16:creationId xmlns:a16="http://schemas.microsoft.com/office/drawing/2014/main" id="{5837C18D-41CA-4C27-8DA1-6941F09B97A6}"/>
              </a:ext>
            </a:extLst>
          </xdr:cNvPr>
          <xdr:cNvSpPr/>
        </xdr:nvSpPr>
        <xdr:spPr>
          <a:xfrm>
            <a:off x="4217305" y="2779336"/>
            <a:ext cx="1840987"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91" name="四角形: 角を丸くする 90">
            <a:extLst>
              <a:ext uri="{FF2B5EF4-FFF2-40B4-BE49-F238E27FC236}">
                <a16:creationId xmlns:a16="http://schemas.microsoft.com/office/drawing/2014/main" id="{DF3512A8-68C6-B227-FDCB-D9EFEBA6FFA7}"/>
              </a:ext>
            </a:extLst>
          </xdr:cNvPr>
          <xdr:cNvSpPr/>
        </xdr:nvSpPr>
        <xdr:spPr>
          <a:xfrm>
            <a:off x="7984501" y="2776439"/>
            <a:ext cx="1774355"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9A739A-CEC8-44AE-ADDB-23D95BFD5B80}">
  <dimension ref="A1:B63"/>
  <sheetViews>
    <sheetView tabSelected="1" zoomScaleNormal="100" zoomScaleSheetLayoutView="100" workbookViewId="0">
      <pane ySplit="9" topLeftCell="A10" activePane="bottomLeft" state="frozen"/>
      <selection pane="bottomLeft" activeCell="A28" sqref="A28"/>
    </sheetView>
  </sheetViews>
  <sheetFormatPr defaultRowHeight="13.2"/>
  <cols>
    <col min="1" max="1" width="64.109375" customWidth="1"/>
    <col min="2" max="2" width="88.88671875" style="78" customWidth="1"/>
  </cols>
  <sheetData>
    <row r="1" spans="1:2">
      <c r="A1" t="s">
        <v>352</v>
      </c>
    </row>
    <row r="2" spans="1:2">
      <c r="A2" s="94" t="s">
        <v>336</v>
      </c>
      <c r="B2" s="92"/>
    </row>
    <row r="3" spans="1:2">
      <c r="A3" s="95" t="s">
        <v>337</v>
      </c>
      <c r="B3" s="92" t="s">
        <v>354</v>
      </c>
    </row>
    <row r="4" spans="1:2">
      <c r="A4" s="93" t="s">
        <v>0</v>
      </c>
    </row>
    <row r="6" spans="1:2">
      <c r="A6" t="s">
        <v>303</v>
      </c>
    </row>
    <row r="7" spans="1:2">
      <c r="A7" s="82">
        <v>45748</v>
      </c>
      <c r="B7" s="80" t="s">
        <v>338</v>
      </c>
    </row>
    <row r="8" spans="1:2">
      <c r="A8" s="83"/>
    </row>
    <row r="9" spans="1:2">
      <c r="A9" t="s">
        <v>353</v>
      </c>
    </row>
    <row r="10" spans="1:2">
      <c r="A10" s="96" t="s">
        <v>1</v>
      </c>
      <c r="B10" s="97"/>
    </row>
    <row r="11" spans="1:2">
      <c r="A11" s="81" t="s">
        <v>2</v>
      </c>
      <c r="B11" s="80" t="s">
        <v>3</v>
      </c>
    </row>
    <row r="12" spans="1:2">
      <c r="A12" s="81" t="s">
        <v>4</v>
      </c>
      <c r="B12" s="80" t="s">
        <v>5</v>
      </c>
    </row>
    <row r="13" spans="1:2">
      <c r="A13" s="81" t="s">
        <v>6</v>
      </c>
      <c r="B13" s="80" t="s">
        <v>7</v>
      </c>
    </row>
    <row r="14" spans="1:2">
      <c r="A14" s="81" t="s">
        <v>8</v>
      </c>
      <c r="B14" s="80" t="s">
        <v>9</v>
      </c>
    </row>
    <row r="15" spans="1:2">
      <c r="A15" s="81" t="s">
        <v>328</v>
      </c>
      <c r="B15" s="80" t="s">
        <v>335</v>
      </c>
    </row>
    <row r="16" spans="1:2" ht="26.4">
      <c r="A16" s="81" t="s">
        <v>10</v>
      </c>
      <c r="B16" s="80" t="s">
        <v>339</v>
      </c>
    </row>
    <row r="17" spans="1:2" ht="26.4">
      <c r="A17" s="81" t="s">
        <v>11</v>
      </c>
      <c r="B17" s="80" t="s">
        <v>340</v>
      </c>
    </row>
    <row r="18" spans="1:2" ht="52.8">
      <c r="A18" s="81" t="s">
        <v>12</v>
      </c>
      <c r="B18" s="80" t="s">
        <v>341</v>
      </c>
    </row>
    <row r="19" spans="1:2" ht="26.4">
      <c r="A19" s="81" t="s">
        <v>13</v>
      </c>
      <c r="B19" s="80" t="s">
        <v>342</v>
      </c>
    </row>
    <row r="20" spans="1:2" ht="26.4">
      <c r="A20" s="79" t="s">
        <v>14</v>
      </c>
      <c r="B20" s="80" t="s">
        <v>355</v>
      </c>
    </row>
    <row r="21" spans="1:2">
      <c r="A21" s="79" t="s">
        <v>15</v>
      </c>
      <c r="B21" s="80" t="s">
        <v>343</v>
      </c>
    </row>
    <row r="22" spans="1:2" ht="26.4">
      <c r="A22" s="79" t="s">
        <v>16</v>
      </c>
      <c r="B22" s="80" t="s">
        <v>344</v>
      </c>
    </row>
    <row r="23" spans="1:2">
      <c r="A23" s="79" t="s">
        <v>17</v>
      </c>
      <c r="B23" s="80" t="s">
        <v>345</v>
      </c>
    </row>
    <row r="24" spans="1:2" ht="52.8">
      <c r="A24" s="79" t="s">
        <v>18</v>
      </c>
      <c r="B24" s="100" t="s">
        <v>356</v>
      </c>
    </row>
    <row r="25" spans="1:2">
      <c r="A25" s="79" t="s">
        <v>19</v>
      </c>
      <c r="B25" s="80" t="s">
        <v>20</v>
      </c>
    </row>
    <row r="26" spans="1:2" ht="26.4">
      <c r="A26" s="96" t="s">
        <v>361</v>
      </c>
      <c r="B26" s="97" t="s">
        <v>357</v>
      </c>
    </row>
    <row r="27" spans="1:2">
      <c r="A27" s="79" t="s">
        <v>55</v>
      </c>
      <c r="B27" s="80" t="s">
        <v>56</v>
      </c>
    </row>
    <row r="28" spans="1:2" ht="66">
      <c r="A28" s="79" t="s">
        <v>21</v>
      </c>
      <c r="B28" s="80" t="s">
        <v>22</v>
      </c>
    </row>
    <row r="29" spans="1:2">
      <c r="A29" s="79" t="s">
        <v>23</v>
      </c>
      <c r="B29" s="80" t="s">
        <v>24</v>
      </c>
    </row>
    <row r="30" spans="1:2" ht="39.6">
      <c r="A30" s="79" t="s">
        <v>25</v>
      </c>
      <c r="B30" s="80" t="s">
        <v>26</v>
      </c>
    </row>
    <row r="31" spans="1:2" ht="66">
      <c r="A31" s="79" t="s">
        <v>27</v>
      </c>
      <c r="B31" s="80" t="s">
        <v>28</v>
      </c>
    </row>
    <row r="32" spans="1:2" ht="26.4">
      <c r="A32" s="79" t="s">
        <v>29</v>
      </c>
      <c r="B32" s="80" t="s">
        <v>30</v>
      </c>
    </row>
    <row r="33" spans="1:2" ht="52.8">
      <c r="A33" s="79" t="s">
        <v>31</v>
      </c>
      <c r="B33" s="80" t="s">
        <v>32</v>
      </c>
    </row>
    <row r="34" spans="1:2" ht="66">
      <c r="A34" s="79" t="s">
        <v>33</v>
      </c>
      <c r="B34" s="80" t="s">
        <v>34</v>
      </c>
    </row>
    <row r="35" spans="1:2" ht="52.8">
      <c r="A35" s="79" t="s">
        <v>35</v>
      </c>
      <c r="B35" s="80" t="s">
        <v>36</v>
      </c>
    </row>
    <row r="36" spans="1:2" ht="26.4">
      <c r="A36" s="79" t="s">
        <v>37</v>
      </c>
      <c r="B36" s="80" t="s">
        <v>38</v>
      </c>
    </row>
    <row r="37" spans="1:2" ht="52.8">
      <c r="A37" s="79" t="s">
        <v>39</v>
      </c>
      <c r="B37" s="80" t="s">
        <v>40</v>
      </c>
    </row>
    <row r="38" spans="1:2" ht="26.4">
      <c r="A38" s="79" t="s">
        <v>41</v>
      </c>
      <c r="B38" s="80" t="s">
        <v>42</v>
      </c>
    </row>
    <row r="39" spans="1:2" ht="26.4">
      <c r="A39" s="79" t="s">
        <v>43</v>
      </c>
      <c r="B39" s="80" t="s">
        <v>44</v>
      </c>
    </row>
    <row r="40" spans="1:2">
      <c r="A40" s="79" t="s">
        <v>45</v>
      </c>
      <c r="B40" s="80" t="s">
        <v>46</v>
      </c>
    </row>
    <row r="41" spans="1:2" ht="26.4">
      <c r="A41" s="79" t="s">
        <v>47</v>
      </c>
      <c r="B41" s="80" t="s">
        <v>48</v>
      </c>
    </row>
    <row r="42" spans="1:2" ht="26.4">
      <c r="A42" s="79" t="s">
        <v>49</v>
      </c>
      <c r="B42" s="80" t="s">
        <v>50</v>
      </c>
    </row>
    <row r="43" spans="1:2" ht="26.4">
      <c r="A43" s="79" t="s">
        <v>51</v>
      </c>
      <c r="B43" s="80" t="s">
        <v>52</v>
      </c>
    </row>
    <row r="44" spans="1:2" ht="26.4">
      <c r="A44" s="79" t="s">
        <v>53</v>
      </c>
      <c r="B44" s="80" t="s">
        <v>54</v>
      </c>
    </row>
    <row r="45" spans="1:2" ht="26.4">
      <c r="A45" s="96" t="s">
        <v>57</v>
      </c>
      <c r="B45" s="97" t="s">
        <v>362</v>
      </c>
    </row>
    <row r="46" spans="1:2">
      <c r="A46" s="79" t="s">
        <v>82</v>
      </c>
      <c r="B46" s="80" t="s">
        <v>83</v>
      </c>
    </row>
    <row r="47" spans="1:2" ht="39.6">
      <c r="A47" s="79" t="s">
        <v>58</v>
      </c>
      <c r="B47" s="80" t="s">
        <v>59</v>
      </c>
    </row>
    <row r="48" spans="1:2" ht="39.6">
      <c r="A48" s="79" t="s">
        <v>60</v>
      </c>
      <c r="B48" s="80" t="s">
        <v>26</v>
      </c>
    </row>
    <row r="49" spans="1:2" ht="66">
      <c r="A49" s="79" t="s">
        <v>61</v>
      </c>
      <c r="B49" s="80" t="s">
        <v>62</v>
      </c>
    </row>
    <row r="50" spans="1:2" ht="52.8">
      <c r="A50" s="79" t="s">
        <v>63</v>
      </c>
      <c r="B50" s="80" t="s">
        <v>64</v>
      </c>
    </row>
    <row r="51" spans="1:2" ht="26.4">
      <c r="A51" s="79" t="s">
        <v>65</v>
      </c>
      <c r="B51" s="80" t="s">
        <v>66</v>
      </c>
    </row>
    <row r="52" spans="1:2" ht="39.6">
      <c r="A52" s="79" t="s">
        <v>67</v>
      </c>
      <c r="B52" s="80" t="s">
        <v>68</v>
      </c>
    </row>
    <row r="53" spans="1:2">
      <c r="A53" s="79" t="s">
        <v>69</v>
      </c>
      <c r="B53" s="80" t="s">
        <v>70</v>
      </c>
    </row>
    <row r="54" spans="1:2" ht="26.4">
      <c r="A54" s="79" t="s">
        <v>71</v>
      </c>
      <c r="B54" s="80" t="s">
        <v>30</v>
      </c>
    </row>
    <row r="55" spans="1:2">
      <c r="A55" s="79" t="s">
        <v>72</v>
      </c>
      <c r="B55" s="80"/>
    </row>
    <row r="56" spans="1:2">
      <c r="A56" s="79" t="s">
        <v>73</v>
      </c>
      <c r="B56" s="80" t="s">
        <v>74</v>
      </c>
    </row>
    <row r="57" spans="1:2" ht="66">
      <c r="A57" s="79" t="s">
        <v>75</v>
      </c>
      <c r="B57" s="80" t="s">
        <v>76</v>
      </c>
    </row>
    <row r="58" spans="1:2">
      <c r="A58" s="79" t="s">
        <v>77</v>
      </c>
      <c r="B58" s="80"/>
    </row>
    <row r="59" spans="1:2">
      <c r="A59" s="79" t="s">
        <v>78</v>
      </c>
      <c r="B59" s="80" t="s">
        <v>79</v>
      </c>
    </row>
    <row r="60" spans="1:2" ht="66">
      <c r="A60" s="79" t="s">
        <v>80</v>
      </c>
      <c r="B60" s="80" t="s">
        <v>81</v>
      </c>
    </row>
    <row r="61" spans="1:2">
      <c r="A61" s="96" t="s">
        <v>84</v>
      </c>
      <c r="B61" s="97" t="s">
        <v>346</v>
      </c>
    </row>
    <row r="62" spans="1:2">
      <c r="A62" s="79" t="s">
        <v>348</v>
      </c>
      <c r="B62" s="80" t="s">
        <v>347</v>
      </c>
    </row>
    <row r="63" spans="1:2" ht="79.2">
      <c r="A63" s="79" t="s">
        <v>349</v>
      </c>
      <c r="B63" s="80" t="s">
        <v>85</v>
      </c>
    </row>
  </sheetData>
  <phoneticPr fontId="2"/>
  <printOptions horizontalCentered="1"/>
  <pageMargins left="0.70866141732283472" right="0.70866141732283472" top="0.74803149606299213" bottom="0.74803149606299213" header="0.31496062992125984" footer="0.31496062992125984"/>
  <pageSetup paperSize="9" scale="86" orientation="landscape" r:id="rId1"/>
  <headerFooter>
    <oddHeader>&amp;C&amp;A</oddHeader>
    <oddFooter>&amp;C&amp;P/&amp;N</oddFooter>
  </headerFooter>
  <rowBreaks count="3" manualBreakCount="3">
    <brk id="23" max="16383" man="1"/>
    <brk id="36" max="16383" man="1"/>
    <brk id="5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272F8-46AF-43EC-A5C5-08CFCB4769D2}">
  <sheetPr>
    <pageSetUpPr fitToPage="1"/>
  </sheetPr>
  <dimension ref="A1:F79"/>
  <sheetViews>
    <sheetView topLeftCell="A22" zoomScale="79" zoomScaleNormal="79" workbookViewId="0">
      <selection activeCell="D28" sqref="D28"/>
    </sheetView>
  </sheetViews>
  <sheetFormatPr defaultColWidth="8" defaultRowHeight="13.2"/>
  <cols>
    <col min="1" max="1" width="19.6640625" style="85" customWidth="1"/>
    <col min="2" max="2" width="55.88671875" style="85" bestFit="1" customWidth="1"/>
    <col min="3" max="3" width="63.33203125" style="85" bestFit="1" customWidth="1"/>
    <col min="4" max="4" width="24.109375" style="85" bestFit="1" customWidth="1"/>
    <col min="5" max="5" width="41.109375" style="85" customWidth="1"/>
    <col min="6" max="6" width="59.44140625" style="85" bestFit="1" customWidth="1"/>
    <col min="7" max="16384" width="8" style="85"/>
  </cols>
  <sheetData>
    <row r="1" spans="1:6">
      <c r="A1" s="84" t="s">
        <v>304</v>
      </c>
    </row>
    <row r="2" spans="1:6" ht="26.4">
      <c r="A2" s="101" t="s">
        <v>329</v>
      </c>
      <c r="B2" s="102" t="s">
        <v>358</v>
      </c>
      <c r="C2" s="89" t="s">
        <v>306</v>
      </c>
      <c r="D2" s="98" t="s">
        <v>350</v>
      </c>
      <c r="E2" s="88" t="s">
        <v>307</v>
      </c>
      <c r="F2" s="89" t="s">
        <v>308</v>
      </c>
    </row>
    <row r="3" spans="1:6" ht="27.6" customHeight="1">
      <c r="A3" s="90" t="s">
        <v>330</v>
      </c>
      <c r="B3" s="86" t="s">
        <v>309</v>
      </c>
      <c r="C3" s="86" t="s">
        <v>310</v>
      </c>
      <c r="D3" s="86" t="s">
        <v>311</v>
      </c>
      <c r="E3" s="86" t="s">
        <v>312</v>
      </c>
      <c r="F3" s="86" t="s">
        <v>313</v>
      </c>
    </row>
    <row r="13" spans="1:6">
      <c r="A13" s="84" t="s">
        <v>314</v>
      </c>
    </row>
    <row r="14" spans="1:6" ht="26.4">
      <c r="A14" s="101" t="s">
        <v>329</v>
      </c>
      <c r="B14" s="88" t="s">
        <v>305</v>
      </c>
      <c r="C14" s="89" t="s">
        <v>315</v>
      </c>
      <c r="D14" s="98" t="s">
        <v>350</v>
      </c>
      <c r="E14" s="98" t="s">
        <v>351</v>
      </c>
      <c r="F14" s="89" t="s">
        <v>308</v>
      </c>
    </row>
    <row r="15" spans="1:6" ht="27.6" customHeight="1">
      <c r="A15" s="90" t="s">
        <v>331</v>
      </c>
      <c r="B15" s="87" t="s">
        <v>316</v>
      </c>
      <c r="C15" s="87" t="s">
        <v>316</v>
      </c>
      <c r="D15" s="87" t="s">
        <v>316</v>
      </c>
      <c r="E15" s="86" t="s">
        <v>312</v>
      </c>
      <c r="F15" s="86" t="s">
        <v>313</v>
      </c>
    </row>
    <row r="16" spans="1:6">
      <c r="A16" s="99" t="s">
        <v>317</v>
      </c>
    </row>
    <row r="17" spans="1:6">
      <c r="A17" s="99"/>
    </row>
    <row r="18" spans="1:6">
      <c r="A18" s="99"/>
    </row>
    <row r="19" spans="1:6">
      <c r="A19" s="99"/>
    </row>
    <row r="20" spans="1:6">
      <c r="A20" s="99"/>
    </row>
    <row r="21" spans="1:6">
      <c r="A21" s="99"/>
    </row>
    <row r="22" spans="1:6">
      <c r="A22" s="99"/>
    </row>
    <row r="23" spans="1:6">
      <c r="A23" s="99"/>
    </row>
    <row r="24" spans="1:6">
      <c r="A24" s="99"/>
    </row>
    <row r="25" spans="1:6">
      <c r="A25" s="99"/>
    </row>
    <row r="26" spans="1:6">
      <c r="A26" s="84" t="s">
        <v>318</v>
      </c>
    </row>
    <row r="27" spans="1:6" ht="26.4">
      <c r="A27" s="101" t="s">
        <v>329</v>
      </c>
      <c r="B27" s="88" t="s">
        <v>305</v>
      </c>
      <c r="C27" s="89" t="s">
        <v>315</v>
      </c>
      <c r="D27" s="98" t="s">
        <v>350</v>
      </c>
      <c r="E27" s="88" t="s">
        <v>307</v>
      </c>
      <c r="F27" s="89" t="s">
        <v>308</v>
      </c>
    </row>
    <row r="28" spans="1:6" ht="27.6" customHeight="1">
      <c r="A28" s="91" t="s">
        <v>332</v>
      </c>
      <c r="B28" s="87" t="s">
        <v>316</v>
      </c>
      <c r="C28" s="86" t="s">
        <v>310</v>
      </c>
      <c r="D28" s="87" t="s">
        <v>316</v>
      </c>
      <c r="E28" s="87" t="s">
        <v>316</v>
      </c>
      <c r="F28" s="87" t="s">
        <v>316</v>
      </c>
    </row>
    <row r="29" spans="1:6">
      <c r="A29" s="99" t="s">
        <v>319</v>
      </c>
    </row>
    <row r="30" spans="1:6">
      <c r="A30" s="99" t="s">
        <v>320</v>
      </c>
    </row>
    <row r="31" spans="1:6">
      <c r="A31" s="99" t="s">
        <v>359</v>
      </c>
    </row>
    <row r="32" spans="1:6">
      <c r="A32" s="99"/>
    </row>
    <row r="33" spans="1:1">
      <c r="A33" s="99"/>
    </row>
    <row r="34" spans="1:1">
      <c r="A34" s="99"/>
    </row>
    <row r="35" spans="1:1">
      <c r="A35" s="99"/>
    </row>
    <row r="36" spans="1:1">
      <c r="A36" s="99"/>
    </row>
    <row r="37" spans="1:1">
      <c r="A37" s="99"/>
    </row>
    <row r="38" spans="1:1">
      <c r="A38" s="99"/>
    </row>
    <row r="39" spans="1:1">
      <c r="A39" s="99"/>
    </row>
    <row r="40" spans="1:1">
      <c r="A40" s="99"/>
    </row>
    <row r="41" spans="1:1">
      <c r="A41" s="99"/>
    </row>
    <row r="42" spans="1:1">
      <c r="A42" s="99"/>
    </row>
    <row r="43" spans="1:1">
      <c r="A43" s="99"/>
    </row>
    <row r="44" spans="1:1">
      <c r="A44" s="99"/>
    </row>
    <row r="45" spans="1:1">
      <c r="A45" s="99"/>
    </row>
    <row r="46" spans="1:1">
      <c r="A46" s="99"/>
    </row>
    <row r="47" spans="1:1">
      <c r="A47" s="99"/>
    </row>
    <row r="48" spans="1:1">
      <c r="A48" s="84" t="s">
        <v>321</v>
      </c>
    </row>
    <row r="49" spans="1:6" ht="26.4">
      <c r="A49" s="101" t="s">
        <v>329</v>
      </c>
      <c r="B49" s="88" t="s">
        <v>305</v>
      </c>
      <c r="C49" s="89" t="s">
        <v>315</v>
      </c>
      <c r="D49" s="98" t="s">
        <v>350</v>
      </c>
      <c r="E49" s="88" t="s">
        <v>307</v>
      </c>
      <c r="F49" s="89" t="s">
        <v>308</v>
      </c>
    </row>
    <row r="50" spans="1:6" ht="27.6" customHeight="1">
      <c r="A50" s="90" t="s">
        <v>333</v>
      </c>
      <c r="B50" s="87" t="s">
        <v>316</v>
      </c>
      <c r="C50" s="87" t="s">
        <v>316</v>
      </c>
      <c r="D50" s="86" t="s">
        <v>311</v>
      </c>
      <c r="E50" s="87" t="s">
        <v>316</v>
      </c>
      <c r="F50" s="87" t="s">
        <v>316</v>
      </c>
    </row>
    <row r="51" spans="1:6">
      <c r="A51" s="99" t="s">
        <v>322</v>
      </c>
    </row>
    <row r="52" spans="1:6">
      <c r="A52" s="99" t="s">
        <v>360</v>
      </c>
    </row>
    <row r="53" spans="1:6">
      <c r="A53" s="99"/>
    </row>
    <row r="54" spans="1:6">
      <c r="A54" s="99"/>
    </row>
    <row r="55" spans="1:6">
      <c r="A55" s="99"/>
    </row>
    <row r="56" spans="1:6">
      <c r="A56" s="99"/>
    </row>
    <row r="57" spans="1:6">
      <c r="A57" s="99"/>
    </row>
    <row r="58" spans="1:6">
      <c r="A58" s="99"/>
    </row>
    <row r="59" spans="1:6">
      <c r="A59" s="99"/>
    </row>
    <row r="60" spans="1:6">
      <c r="A60" s="99"/>
    </row>
    <row r="61" spans="1:6">
      <c r="A61" s="99"/>
    </row>
    <row r="62" spans="1:6">
      <c r="A62" s="99"/>
    </row>
    <row r="63" spans="1:6">
      <c r="A63" s="99"/>
    </row>
    <row r="64" spans="1:6">
      <c r="A64" s="99"/>
    </row>
    <row r="65" spans="1:6">
      <c r="A65" s="99"/>
    </row>
    <row r="66" spans="1:6">
      <c r="A66" s="99"/>
    </row>
    <row r="67" spans="1:6">
      <c r="A67" s="99"/>
    </row>
    <row r="68" spans="1:6">
      <c r="A68" s="99"/>
    </row>
    <row r="69" spans="1:6">
      <c r="A69" s="99"/>
    </row>
    <row r="70" spans="1:6">
      <c r="A70" s="99"/>
    </row>
    <row r="71" spans="1:6">
      <c r="A71" s="99"/>
    </row>
    <row r="72" spans="1:6">
      <c r="A72" s="99"/>
    </row>
    <row r="73" spans="1:6">
      <c r="A73" s="99"/>
    </row>
    <row r="74" spans="1:6">
      <c r="A74" s="84" t="s">
        <v>323</v>
      </c>
    </row>
    <row r="75" spans="1:6" ht="26.4">
      <c r="A75" s="101" t="s">
        <v>329</v>
      </c>
      <c r="B75" s="88" t="s">
        <v>305</v>
      </c>
      <c r="C75" s="89" t="s">
        <v>315</v>
      </c>
      <c r="D75" s="98" t="s">
        <v>350</v>
      </c>
      <c r="E75" s="88" t="s">
        <v>307</v>
      </c>
      <c r="F75" s="89" t="s">
        <v>308</v>
      </c>
    </row>
    <row r="76" spans="1:6" ht="27.6" customHeight="1">
      <c r="A76" s="90" t="s">
        <v>334</v>
      </c>
      <c r="B76" s="87" t="s">
        <v>316</v>
      </c>
      <c r="C76" s="87" t="s">
        <v>316</v>
      </c>
      <c r="D76" s="87" t="s">
        <v>316</v>
      </c>
      <c r="E76" s="87" t="s">
        <v>316</v>
      </c>
      <c r="F76" s="86" t="s">
        <v>324</v>
      </c>
    </row>
    <row r="77" spans="1:6">
      <c r="A77" s="99" t="s">
        <v>325</v>
      </c>
    </row>
    <row r="78" spans="1:6">
      <c r="A78" s="99" t="s">
        <v>326</v>
      </c>
    </row>
    <row r="79" spans="1:6">
      <c r="A79" s="99" t="s">
        <v>327</v>
      </c>
    </row>
  </sheetData>
  <phoneticPr fontId="2"/>
  <pageMargins left="0.25" right="0.25" top="0.75" bottom="0.75" header="0.3" footer="0.3"/>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view="pageBreakPreview" zoomScale="85" zoomScaleNormal="85" zoomScaleSheetLayoutView="85" workbookViewId="0">
      <selection activeCell="G1" sqref="G1:L1"/>
    </sheetView>
  </sheetViews>
  <sheetFormatPr defaultColWidth="3.88671875" defaultRowHeight="13.2"/>
  <cols>
    <col min="1" max="2" width="3.88671875" style="2"/>
    <col min="3" max="3" width="4.44140625" style="2" bestFit="1" customWidth="1"/>
    <col min="4" max="6" width="3.88671875" style="2"/>
    <col min="7" max="7" width="4.88671875" style="2" bestFit="1" customWidth="1"/>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44140625" style="2" customWidth="1"/>
    <col min="29" max="16384" width="3.88671875" style="2"/>
  </cols>
  <sheetData>
    <row r="1" spans="1:26" ht="19.350000000000001" customHeight="1">
      <c r="A1" s="2" t="s">
        <v>86</v>
      </c>
      <c r="D1" s="105" t="s">
        <v>2</v>
      </c>
      <c r="E1" s="105"/>
      <c r="F1" s="105"/>
      <c r="G1" s="104"/>
      <c r="H1" s="104"/>
      <c r="I1" s="104"/>
      <c r="J1" s="104"/>
      <c r="K1" s="104"/>
      <c r="L1" s="104"/>
      <c r="M1" s="105" t="s">
        <v>87</v>
      </c>
      <c r="N1" s="105"/>
      <c r="O1" s="105"/>
      <c r="P1" s="105"/>
      <c r="Q1" s="105"/>
      <c r="R1" s="105"/>
      <c r="S1" s="104"/>
      <c r="T1" s="104"/>
      <c r="U1" s="104"/>
      <c r="V1" s="104"/>
      <c r="W1" s="104"/>
      <c r="X1" s="104"/>
      <c r="Z1" s="3"/>
    </row>
    <row r="2" spans="1:26" ht="19.350000000000001" customHeight="1">
      <c r="A2" s="107" t="s">
        <v>6</v>
      </c>
      <c r="B2" s="107"/>
      <c r="C2" s="107"/>
      <c r="D2" s="107"/>
      <c r="E2" s="107"/>
      <c r="F2" s="107"/>
      <c r="G2" s="107" t="s">
        <v>88</v>
      </c>
      <c r="H2" s="105"/>
      <c r="I2" s="105"/>
      <c r="J2" s="105"/>
      <c r="K2" s="105"/>
      <c r="L2" s="105"/>
      <c r="M2" s="105" t="s">
        <v>8</v>
      </c>
      <c r="N2" s="105"/>
      <c r="O2" s="105"/>
      <c r="P2" s="105"/>
      <c r="Q2" s="105"/>
      <c r="R2" s="105"/>
      <c r="S2" s="106" t="s">
        <v>89</v>
      </c>
      <c r="T2" s="106"/>
      <c r="U2" s="106"/>
      <c r="V2" s="106"/>
      <c r="W2" s="106"/>
      <c r="X2" s="106"/>
    </row>
    <row r="3" spans="1:26" ht="7.5" customHeight="1"/>
    <row r="4" spans="1:26" s="5" customFormat="1" ht="26.25" customHeight="1">
      <c r="A4" s="128" t="s">
        <v>90</v>
      </c>
      <c r="B4" s="128"/>
      <c r="C4" s="128"/>
      <c r="D4" s="128"/>
      <c r="E4" s="128"/>
      <c r="F4" s="128"/>
      <c r="G4" s="128"/>
      <c r="H4" s="128"/>
      <c r="I4" s="128"/>
      <c r="J4" s="128"/>
      <c r="K4" s="128"/>
      <c r="L4" s="128"/>
      <c r="M4" s="128"/>
      <c r="N4" s="128"/>
      <c r="O4" s="128"/>
      <c r="P4" s="128"/>
      <c r="Q4" s="128"/>
      <c r="R4" s="128"/>
      <c r="S4" s="128"/>
      <c r="T4" s="128"/>
      <c r="U4" s="128"/>
      <c r="V4" s="128"/>
      <c r="W4" s="128"/>
      <c r="X4" s="128"/>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32" t="s">
        <v>91</v>
      </c>
      <c r="B6" s="132"/>
      <c r="C6" s="132"/>
      <c r="D6" s="132"/>
      <c r="E6" s="132"/>
      <c r="F6" s="132"/>
      <c r="G6" s="133"/>
      <c r="H6" s="104"/>
      <c r="I6" s="104"/>
      <c r="J6" s="104"/>
      <c r="K6" s="104"/>
      <c r="L6" s="104"/>
      <c r="M6" s="134" t="s">
        <v>92</v>
      </c>
      <c r="N6" s="134"/>
      <c r="O6" s="134"/>
      <c r="P6" s="134"/>
      <c r="Q6" s="134"/>
      <c r="R6" s="134"/>
      <c r="S6" s="135"/>
      <c r="T6" s="135"/>
      <c r="U6" s="135"/>
      <c r="V6" s="135"/>
      <c r="W6" s="135"/>
      <c r="X6" s="135"/>
      <c r="Z6" s="3"/>
    </row>
    <row r="7" spans="1:26" s="7" customFormat="1" ht="33" customHeight="1">
      <c r="A7" s="107" t="s">
        <v>93</v>
      </c>
      <c r="B7" s="107"/>
      <c r="C7" s="107"/>
      <c r="D7" s="107"/>
      <c r="E7" s="107"/>
      <c r="F7" s="107"/>
      <c r="G7" s="129"/>
      <c r="H7" s="130"/>
      <c r="I7" s="130"/>
      <c r="J7" s="130"/>
      <c r="K7" s="130"/>
      <c r="L7" s="130"/>
      <c r="M7" s="130"/>
      <c r="N7" s="130"/>
      <c r="O7" s="130"/>
      <c r="P7" s="130"/>
      <c r="Q7" s="130"/>
      <c r="R7" s="130"/>
      <c r="S7" s="130"/>
      <c r="T7" s="130"/>
      <c r="U7" s="130"/>
      <c r="V7" s="130"/>
      <c r="W7" s="130"/>
      <c r="X7" s="131"/>
      <c r="Z7" s="48"/>
    </row>
    <row r="8" spans="1:26" s="7" customFormat="1" ht="33" customHeight="1">
      <c r="A8" s="107" t="s">
        <v>94</v>
      </c>
      <c r="B8" s="107"/>
      <c r="C8" s="107"/>
      <c r="D8" s="107"/>
      <c r="E8" s="107"/>
      <c r="F8" s="107"/>
      <c r="G8" s="133"/>
      <c r="H8" s="104"/>
      <c r="I8" s="104"/>
      <c r="J8" s="104"/>
      <c r="K8" s="104"/>
      <c r="L8" s="104"/>
      <c r="M8" s="134" t="s">
        <v>95</v>
      </c>
      <c r="N8" s="134"/>
      <c r="O8" s="134"/>
      <c r="P8" s="134"/>
      <c r="Q8" s="134"/>
      <c r="R8" s="134"/>
      <c r="S8" s="135"/>
      <c r="T8" s="135"/>
      <c r="U8" s="135"/>
      <c r="V8" s="135"/>
      <c r="W8" s="135"/>
      <c r="X8" s="135"/>
      <c r="Z8" s="3"/>
    </row>
    <row r="9" spans="1:26" s="7" customFormat="1" ht="33" customHeight="1">
      <c r="A9" s="136" t="s">
        <v>96</v>
      </c>
      <c r="B9" s="137"/>
      <c r="C9" s="137"/>
      <c r="D9" s="137"/>
      <c r="E9" s="137"/>
      <c r="F9" s="138"/>
      <c r="G9" s="139" t="s">
        <v>89</v>
      </c>
      <c r="H9" s="140"/>
      <c r="I9" s="140"/>
      <c r="J9" s="140"/>
      <c r="K9" s="140"/>
      <c r="L9" s="141"/>
      <c r="M9" s="142" t="s">
        <v>97</v>
      </c>
      <c r="N9" s="143"/>
      <c r="O9" s="143"/>
      <c r="P9" s="143"/>
      <c r="Q9" s="143"/>
      <c r="R9" s="144"/>
      <c r="S9" s="145" t="s">
        <v>89</v>
      </c>
      <c r="T9" s="140"/>
      <c r="U9" s="140"/>
      <c r="V9" s="140"/>
      <c r="W9" s="140"/>
      <c r="X9" s="141"/>
      <c r="Z9" s="48"/>
    </row>
    <row r="10" spans="1:26" s="7" customFormat="1" ht="33" customHeight="1" thickBot="1">
      <c r="A10" s="146" t="s">
        <v>98</v>
      </c>
      <c r="B10" s="146"/>
      <c r="C10" s="146"/>
      <c r="D10" s="146"/>
      <c r="E10" s="146"/>
      <c r="F10" s="146"/>
      <c r="G10" s="147"/>
      <c r="H10" s="148"/>
      <c r="I10" s="148"/>
      <c r="J10" s="148"/>
      <c r="K10" s="148"/>
      <c r="L10" s="8" t="s">
        <v>99</v>
      </c>
      <c r="M10" s="146" t="s">
        <v>100</v>
      </c>
      <c r="N10" s="149"/>
      <c r="O10" s="149"/>
      <c r="P10" s="149"/>
      <c r="Q10" s="149"/>
      <c r="R10" s="149"/>
      <c r="S10" s="147"/>
      <c r="T10" s="148"/>
      <c r="U10" s="148"/>
      <c r="V10" s="148"/>
      <c r="W10" s="148"/>
      <c r="X10" s="8" t="s">
        <v>101</v>
      </c>
      <c r="Z10" s="3"/>
    </row>
    <row r="11" spans="1:26" s="7" customFormat="1" ht="33" customHeight="1" thickTop="1">
      <c r="A11" s="123" t="s">
        <v>14</v>
      </c>
      <c r="B11" s="123"/>
      <c r="C11" s="123"/>
      <c r="D11" s="123"/>
      <c r="E11" s="123"/>
      <c r="F11" s="123"/>
      <c r="G11" s="124"/>
      <c r="H11" s="125"/>
      <c r="I11" s="125"/>
      <c r="J11" s="125"/>
      <c r="K11" s="125"/>
      <c r="L11" s="125"/>
      <c r="M11" s="125"/>
      <c r="N11" s="125"/>
      <c r="O11" s="125"/>
      <c r="P11" s="125"/>
      <c r="Q11" s="125"/>
      <c r="R11" s="125"/>
      <c r="S11" s="125"/>
      <c r="T11" s="125"/>
      <c r="U11" s="125"/>
      <c r="V11" s="125"/>
      <c r="W11" s="125"/>
      <c r="X11" s="126"/>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102</v>
      </c>
      <c r="S13" s="77"/>
      <c r="T13" s="77"/>
      <c r="U13" s="77"/>
      <c r="V13" s="77"/>
      <c r="W13" s="77"/>
      <c r="X13" s="77"/>
      <c r="Z13" s="108"/>
    </row>
    <row r="14" spans="1:26">
      <c r="A14" s="2" t="s">
        <v>103</v>
      </c>
      <c r="M14" s="105" t="s">
        <v>15</v>
      </c>
      <c r="N14" s="105"/>
      <c r="O14" s="105"/>
      <c r="P14" s="105"/>
      <c r="Q14" s="105"/>
      <c r="R14" s="105"/>
      <c r="S14" s="127"/>
      <c r="T14" s="127"/>
      <c r="U14" s="127"/>
      <c r="V14" s="127"/>
      <c r="W14" s="127"/>
      <c r="X14" s="127"/>
      <c r="Z14" s="108"/>
    </row>
    <row r="15" spans="1:26">
      <c r="A15" s="2" t="s">
        <v>104</v>
      </c>
      <c r="Z15" s="108"/>
    </row>
    <row r="16" spans="1:26">
      <c r="B16" s="2" t="s">
        <v>105</v>
      </c>
      <c r="H16" s="121">
        <v>50000</v>
      </c>
      <c r="I16" s="121"/>
      <c r="J16" s="121"/>
      <c r="K16" s="10" t="s">
        <v>106</v>
      </c>
      <c r="M16" s="2" t="s">
        <v>107</v>
      </c>
      <c r="N16" s="120">
        <f>IF(OR(G9="",S9=""),"",IF(AND(G8="新規",S8="実施"),(DATEDIF(G9,S9,"Y"))+1,IF(AND(G8="変更",S8="期間延長"),((DATEDIF(G9,S9,"Y")+1)-(DATEDIF(G9,S14,"Y")+1)),0)))</f>
        <v>0</v>
      </c>
      <c r="O16" s="120"/>
      <c r="Q16" s="11" t="s">
        <v>108</v>
      </c>
      <c r="R16" s="2" t="s">
        <v>109</v>
      </c>
      <c r="S16" s="112">
        <f>IF(N16="","",H16*N16)</f>
        <v>0</v>
      </c>
      <c r="T16" s="112"/>
      <c r="U16" s="112"/>
      <c r="V16" s="112"/>
      <c r="W16" s="112"/>
      <c r="X16" s="2" t="s">
        <v>110</v>
      </c>
      <c r="Z16" s="108"/>
    </row>
    <row r="17" spans="1:26" ht="8.25" customHeight="1">
      <c r="Z17" s="108"/>
    </row>
    <row r="18" spans="1:26">
      <c r="A18" s="2" t="s">
        <v>111</v>
      </c>
      <c r="Z18" s="108"/>
    </row>
    <row r="19" spans="1:26">
      <c r="A19" s="11"/>
      <c r="B19" s="12" t="s">
        <v>112</v>
      </c>
      <c r="H19" s="121">
        <v>20000</v>
      </c>
      <c r="I19" s="121"/>
      <c r="J19" s="121"/>
      <c r="K19" s="10" t="s">
        <v>106</v>
      </c>
      <c r="M19" s="2" t="s">
        <v>107</v>
      </c>
      <c r="N19" s="119">
        <f>IF(N16="","",N16)</f>
        <v>0</v>
      </c>
      <c r="O19" s="119"/>
      <c r="Q19" s="11" t="s">
        <v>108</v>
      </c>
      <c r="R19" s="2" t="s">
        <v>109</v>
      </c>
      <c r="S19" s="112">
        <f>IF(N19="","",H19*N19)</f>
        <v>0</v>
      </c>
      <c r="T19" s="112"/>
      <c r="U19" s="112"/>
      <c r="V19" s="112"/>
      <c r="W19" s="112"/>
      <c r="X19" s="2" t="s">
        <v>110</v>
      </c>
      <c r="Z19" s="108"/>
    </row>
    <row r="20" spans="1:26">
      <c r="A20" s="11"/>
      <c r="B20" s="13" t="s">
        <v>113</v>
      </c>
      <c r="I20" s="71"/>
      <c r="J20" s="2" t="s">
        <v>114</v>
      </c>
      <c r="L20" s="121">
        <v>44000</v>
      </c>
      <c r="M20" s="121"/>
      <c r="N20" s="2" t="s">
        <v>115</v>
      </c>
      <c r="Q20" s="49" t="str">
        <f>IF(I20="","",I20/5)</f>
        <v/>
      </c>
      <c r="R20" s="2" t="s">
        <v>109</v>
      </c>
      <c r="S20" s="112" t="str">
        <f>IF(Q20="","",L20*Q20)</f>
        <v/>
      </c>
      <c r="T20" s="112"/>
      <c r="U20" s="112"/>
      <c r="V20" s="112"/>
      <c r="W20" s="112"/>
      <c r="X20" s="2" t="s">
        <v>110</v>
      </c>
      <c r="Z20" s="108"/>
    </row>
    <row r="21" spans="1:26" ht="7.5" customHeight="1">
      <c r="Z21" s="108"/>
    </row>
    <row r="22" spans="1:26">
      <c r="A22" s="2" t="s">
        <v>116</v>
      </c>
      <c r="Z22" s="108"/>
    </row>
    <row r="23" spans="1:26">
      <c r="A23" s="11"/>
      <c r="B23" s="12" t="s">
        <v>117</v>
      </c>
      <c r="H23" s="118">
        <v>240000</v>
      </c>
      <c r="I23" s="118"/>
      <c r="J23" s="118"/>
      <c r="K23" s="10" t="s">
        <v>106</v>
      </c>
      <c r="M23" s="2" t="s">
        <v>107</v>
      </c>
      <c r="N23" s="119">
        <f>IF(N16="","",IF(AND(G8="新規",S8="実施"),1,0))</f>
        <v>0</v>
      </c>
      <c r="O23" s="119"/>
      <c r="Q23" s="11" t="s">
        <v>108</v>
      </c>
      <c r="R23" s="2" t="s">
        <v>109</v>
      </c>
      <c r="S23" s="112">
        <f>IF(N23="","",H23*N23)</f>
        <v>0</v>
      </c>
      <c r="T23" s="112"/>
      <c r="U23" s="112"/>
      <c r="V23" s="112"/>
      <c r="W23" s="112"/>
      <c r="X23" s="2" t="s">
        <v>110</v>
      </c>
      <c r="Z23" s="108"/>
    </row>
    <row r="24" spans="1:26">
      <c r="A24" s="11"/>
      <c r="B24" s="12" t="s">
        <v>118</v>
      </c>
      <c r="H24" s="2" t="s">
        <v>119</v>
      </c>
      <c r="I24" s="14">
        <f>IF(OR(G9="",S9=""),"",IF(AND(G8="新規",S8="実施"),N16-1,IF(AND(G8="変更",S8="期間延長"),N16,0)))</f>
        <v>0</v>
      </c>
      <c r="J24" s="2" t="s">
        <v>114</v>
      </c>
      <c r="L24" s="122">
        <v>150000</v>
      </c>
      <c r="M24" s="122"/>
      <c r="N24" s="2" t="s">
        <v>120</v>
      </c>
      <c r="Q24" s="49">
        <f>IF(I24="","",I24)</f>
        <v>0</v>
      </c>
      <c r="R24" s="2" t="s">
        <v>109</v>
      </c>
      <c r="S24" s="109">
        <f>IF(Q24="","",L24*Q24)</f>
        <v>0</v>
      </c>
      <c r="T24" s="109"/>
      <c r="U24" s="109"/>
      <c r="V24" s="109"/>
      <c r="W24" s="109"/>
      <c r="X24" s="2" t="s">
        <v>110</v>
      </c>
      <c r="Z24" s="108"/>
    </row>
    <row r="25" spans="1:26" ht="7.5" customHeight="1">
      <c r="Z25" s="108"/>
    </row>
    <row r="26" spans="1:26">
      <c r="A26" s="2" t="s">
        <v>121</v>
      </c>
      <c r="Z26" s="108"/>
    </row>
    <row r="27" spans="1:26">
      <c r="A27" s="2" t="s">
        <v>122</v>
      </c>
      <c r="Z27" s="108"/>
    </row>
    <row r="28" spans="1:26">
      <c r="C28" s="58">
        <f>別紙5_製販後臨床試験研究経費ポイント算出表!$AA$34</f>
        <v>0</v>
      </c>
      <c r="D28" s="10" t="s">
        <v>123</v>
      </c>
      <c r="F28" s="2" t="s">
        <v>107</v>
      </c>
      <c r="G28" s="69">
        <v>0.8</v>
      </c>
      <c r="H28" s="2" t="s">
        <v>107</v>
      </c>
      <c r="I28" s="121">
        <v>6000</v>
      </c>
      <c r="J28" s="121"/>
      <c r="K28" s="121"/>
      <c r="L28" s="10" t="s">
        <v>110</v>
      </c>
      <c r="M28" s="2" t="s">
        <v>107</v>
      </c>
      <c r="N28" s="119" t="str">
        <f>IF(G10="","",IF(AND(G8="新規",S8="実施"),G10,IF(AND(G8="変更",S8="症例数追加"),G10,IF(AND(G8="追加",S8="経費追加"),G10,0))))</f>
        <v/>
      </c>
      <c r="O28" s="119"/>
      <c r="Q28" s="11" t="s">
        <v>124</v>
      </c>
      <c r="R28" s="2" t="s">
        <v>109</v>
      </c>
      <c r="S28" s="112" t="str">
        <f>IF(N28="","",ROUNDDOWN(C28*G28*I28*N28,0))</f>
        <v/>
      </c>
      <c r="T28" s="112"/>
      <c r="U28" s="112"/>
      <c r="V28" s="112"/>
      <c r="W28" s="112"/>
      <c r="X28" s="2" t="s">
        <v>110</v>
      </c>
      <c r="Z28" s="108"/>
    </row>
    <row r="29" spans="1:26" ht="6.75" customHeight="1">
      <c r="Z29" s="108"/>
    </row>
    <row r="30" spans="1:26">
      <c r="A30" s="2" t="s">
        <v>125</v>
      </c>
      <c r="Z30" s="108"/>
    </row>
    <row r="31" spans="1:26">
      <c r="C31" s="59">
        <f>別紙6_製販後臨床試験医薬品管理経費ポイント算出表!$AA$30</f>
        <v>0</v>
      </c>
      <c r="D31" s="10" t="s">
        <v>123</v>
      </c>
      <c r="G31" s="70"/>
      <c r="H31" s="2" t="s">
        <v>107</v>
      </c>
      <c r="I31" s="121">
        <v>1000</v>
      </c>
      <c r="J31" s="121"/>
      <c r="K31" s="121"/>
      <c r="L31" s="10" t="s">
        <v>110</v>
      </c>
      <c r="M31" s="2" t="s">
        <v>107</v>
      </c>
      <c r="N31" s="119" t="str">
        <f>IF(G10="","",IF(AND(G8="新規",S8="実施"),G10,IF(AND(G8="変更",S8="症例数追加"),G10,IF(AND(G8="追加",S8="経費追加"),G10,0))))</f>
        <v/>
      </c>
      <c r="O31" s="119"/>
      <c r="Q31" s="11" t="s">
        <v>124</v>
      </c>
      <c r="R31" s="2" t="s">
        <v>109</v>
      </c>
      <c r="S31" s="112" t="str">
        <f>IF(N31="","",C31*I31*N31)</f>
        <v/>
      </c>
      <c r="T31" s="112"/>
      <c r="U31" s="112"/>
      <c r="V31" s="112"/>
      <c r="W31" s="112"/>
      <c r="X31" s="2" t="s">
        <v>110</v>
      </c>
    </row>
    <row r="32" spans="1:26">
      <c r="B32" s="12" t="s">
        <v>126</v>
      </c>
      <c r="N32" s="72" t="s">
        <v>127</v>
      </c>
    </row>
    <row r="33" spans="1:28">
      <c r="O33" s="11" t="s">
        <v>128</v>
      </c>
      <c r="P33" s="15"/>
      <c r="Q33" s="16">
        <v>0.25</v>
      </c>
      <c r="R33" s="2" t="s">
        <v>109</v>
      </c>
      <c r="S33" s="112" t="str">
        <f>IF(G10="","",IF(N32="あり",ROUNDDOWN(S31*Q33,0),IF(N32="なし",0)))</f>
        <v/>
      </c>
      <c r="T33" s="112"/>
      <c r="U33" s="112"/>
      <c r="V33" s="112"/>
      <c r="W33" s="112"/>
      <c r="X33" s="2" t="s">
        <v>110</v>
      </c>
    </row>
    <row r="34" spans="1:28" ht="7.5" customHeight="1"/>
    <row r="35" spans="1:28">
      <c r="A35" s="2" t="s">
        <v>129</v>
      </c>
    </row>
    <row r="36" spans="1:28">
      <c r="D36" s="10"/>
      <c r="K36" s="10"/>
      <c r="O36" s="11" t="s">
        <v>130</v>
      </c>
      <c r="P36" s="15"/>
      <c r="Q36" s="103"/>
      <c r="R36" s="2" t="s">
        <v>109</v>
      </c>
      <c r="S36" s="113" t="str">
        <f>IF(AND(S28="",S31=""),"",ROUNDDOWN(SUM(S28:W33)*Q36,0))</f>
        <v/>
      </c>
      <c r="T36" s="114"/>
      <c r="U36" s="114"/>
      <c r="V36" s="114"/>
      <c r="W36" s="114"/>
      <c r="X36" s="2" t="s">
        <v>110</v>
      </c>
      <c r="Y36" s="17"/>
      <c r="Z36" s="17"/>
      <c r="AA36" s="17"/>
      <c r="AB36" s="17"/>
    </row>
    <row r="37" spans="1:28">
      <c r="B37" s="12" t="s">
        <v>131</v>
      </c>
      <c r="N37" s="72" t="s">
        <v>127</v>
      </c>
    </row>
    <row r="38" spans="1:28">
      <c r="O38" s="11" t="s">
        <v>132</v>
      </c>
      <c r="P38" s="15"/>
      <c r="Q38" s="16">
        <v>0.25</v>
      </c>
      <c r="R38" s="2" t="s">
        <v>109</v>
      </c>
      <c r="S38" s="115" t="str">
        <f>IF(G10="","",IF(N37="あり",ROUNDDOWN(S28*Q38,0),IF(N37="なし",0)))</f>
        <v/>
      </c>
      <c r="T38" s="115"/>
      <c r="U38" s="115"/>
      <c r="V38" s="115"/>
      <c r="W38" s="115"/>
      <c r="X38" s="2" t="s">
        <v>110</v>
      </c>
    </row>
    <row r="40" spans="1:28">
      <c r="A40" s="2" t="s">
        <v>364</v>
      </c>
    </row>
    <row r="41" spans="1:28">
      <c r="A41" s="2" t="s">
        <v>134</v>
      </c>
      <c r="H41" s="10" t="s">
        <v>135</v>
      </c>
      <c r="P41" s="15"/>
      <c r="Q41" s="16">
        <v>0.2</v>
      </c>
      <c r="R41" s="2" t="s">
        <v>109</v>
      </c>
      <c r="S41" s="112">
        <f>IF(AND(S16="",S28=""),"",ROUNDDOWN(SUM(S16:W38)*Q41,0))</f>
        <v>0</v>
      </c>
      <c r="T41" s="112"/>
      <c r="U41" s="112"/>
      <c r="V41" s="112"/>
      <c r="W41" s="112"/>
      <c r="X41" s="2" t="s">
        <v>110</v>
      </c>
    </row>
    <row r="42" spans="1:28" ht="13.2" customHeight="1">
      <c r="A42" s="2" t="s">
        <v>133</v>
      </c>
    </row>
    <row r="43" spans="1:28">
      <c r="A43" s="2" t="s">
        <v>136</v>
      </c>
      <c r="H43" s="10" t="s">
        <v>137</v>
      </c>
      <c r="P43" s="15"/>
      <c r="Q43" s="16">
        <v>0.3</v>
      </c>
      <c r="R43" s="2" t="s">
        <v>109</v>
      </c>
      <c r="S43" s="112">
        <f>IF(S41="","",ROUNDDOWN(SUM(S16:W41)*Q43,0))</f>
        <v>0</v>
      </c>
      <c r="T43" s="112"/>
      <c r="U43" s="112"/>
      <c r="V43" s="112"/>
      <c r="W43" s="112"/>
      <c r="X43" s="2" t="s">
        <v>110</v>
      </c>
    </row>
    <row r="45" spans="1:28">
      <c r="A45" s="2" t="s">
        <v>138</v>
      </c>
    </row>
    <row r="46" spans="1:28">
      <c r="H46" s="10" t="s">
        <v>139</v>
      </c>
      <c r="P46" s="15"/>
      <c r="R46" s="2" t="s">
        <v>109</v>
      </c>
      <c r="S46" s="112">
        <f>IF(S41="","",SUM(S16:W43))</f>
        <v>0</v>
      </c>
      <c r="T46" s="112"/>
      <c r="U46" s="112"/>
      <c r="V46" s="112"/>
      <c r="W46" s="112"/>
      <c r="X46" s="2" t="s">
        <v>110</v>
      </c>
    </row>
    <row r="48" spans="1:28">
      <c r="A48" s="2" t="s">
        <v>140</v>
      </c>
    </row>
    <row r="49" spans="2:24">
      <c r="B49" s="2" t="s">
        <v>141</v>
      </c>
      <c r="C49" s="13" t="s">
        <v>142</v>
      </c>
      <c r="S49" s="2" t="s">
        <v>109</v>
      </c>
      <c r="T49" s="112">
        <f>IF(OR(G9="",S9=""),0,IF(AND(G8="新規",S8="実施"),SUM(S16:W19)/N16+S23,0))</f>
        <v>0</v>
      </c>
      <c r="U49" s="112"/>
      <c r="V49" s="112"/>
      <c r="W49" s="112"/>
      <c r="X49" s="2" t="s">
        <v>110</v>
      </c>
    </row>
    <row r="50" spans="2:24">
      <c r="B50" s="2" t="s">
        <v>143</v>
      </c>
      <c r="C50" s="13" t="s">
        <v>365</v>
      </c>
      <c r="S50" s="2" t="s">
        <v>109</v>
      </c>
      <c r="T50" s="109">
        <f>IF(T49="",0,(T49*Q41)+(T49+T49*Q41)*Q43)</f>
        <v>0</v>
      </c>
      <c r="U50" s="109"/>
      <c r="V50" s="109"/>
      <c r="W50" s="109"/>
      <c r="X50" s="2" t="s">
        <v>110</v>
      </c>
    </row>
    <row r="51" spans="2:24">
      <c r="B51" s="2" t="s">
        <v>144</v>
      </c>
      <c r="C51" s="13" t="s">
        <v>366</v>
      </c>
      <c r="O51" s="18"/>
      <c r="P51" s="19"/>
      <c r="S51" s="2" t="s">
        <v>109</v>
      </c>
      <c r="T51" s="109">
        <f>IF(T49="",0,T49+T50)</f>
        <v>0</v>
      </c>
      <c r="U51" s="109"/>
      <c r="V51" s="109"/>
      <c r="W51" s="109"/>
      <c r="X51" s="2" t="s">
        <v>110</v>
      </c>
    </row>
    <row r="52" spans="2:24">
      <c r="B52" s="2" t="s">
        <v>145</v>
      </c>
      <c r="C52" s="13" t="s">
        <v>146</v>
      </c>
      <c r="Q52" s="11"/>
      <c r="S52" s="2" t="s">
        <v>109</v>
      </c>
      <c r="T52" s="111">
        <f>IF(AND(S28="",S31=""),0,SUM(S28:W38))</f>
        <v>0</v>
      </c>
      <c r="U52" s="111"/>
      <c r="V52" s="111"/>
      <c r="W52" s="111"/>
      <c r="X52" s="2" t="s">
        <v>110</v>
      </c>
    </row>
    <row r="53" spans="2:24">
      <c r="B53" s="2" t="s">
        <v>147</v>
      </c>
      <c r="C53" s="13" t="s">
        <v>367</v>
      </c>
      <c r="S53" s="2" t="s">
        <v>109</v>
      </c>
      <c r="T53" s="109">
        <f>IF(T52="",0,(T52*Q41)+(T52+T52*Q41)*Q43)</f>
        <v>0</v>
      </c>
      <c r="U53" s="109"/>
      <c r="V53" s="109"/>
      <c r="W53" s="109"/>
      <c r="X53" s="2" t="s">
        <v>110</v>
      </c>
    </row>
    <row r="54" spans="2:24">
      <c r="B54" s="2" t="s">
        <v>148</v>
      </c>
      <c r="C54" s="13" t="s">
        <v>149</v>
      </c>
      <c r="Q54" s="27">
        <f>IF(OR(G8="",S8=""),0,IF(AND(G8="新規",S8="実施"),0.3,IF(AND(G8="変更",S8="症例数追加"),0.3,0)))</f>
        <v>0</v>
      </c>
      <c r="S54" s="2" t="s">
        <v>109</v>
      </c>
      <c r="T54" s="109">
        <f>IF(T52="",0,ROUNDDOWN((T52+T53)*Q54,0))</f>
        <v>0</v>
      </c>
      <c r="U54" s="109"/>
      <c r="V54" s="109"/>
      <c r="W54" s="109"/>
      <c r="X54" s="2" t="s">
        <v>110</v>
      </c>
    </row>
    <row r="55" spans="2:24">
      <c r="B55" s="2" t="s">
        <v>150</v>
      </c>
      <c r="C55" s="13" t="s">
        <v>151</v>
      </c>
      <c r="Q55" s="16">
        <f>IF(OR(G8="",S8=""),0,IF(AND(G8="新規",S8="実施"),0.7,IF(AND(G8="変更",S8="症例数追加"),0.7,1)))</f>
        <v>0</v>
      </c>
      <c r="S55" s="2" t="s">
        <v>109</v>
      </c>
      <c r="T55" s="109">
        <f>IF(T52="",0,SUM(T52:W53)-T54)</f>
        <v>0</v>
      </c>
      <c r="U55" s="109"/>
      <c r="V55" s="109"/>
      <c r="W55" s="109"/>
      <c r="X55" s="2" t="s">
        <v>110</v>
      </c>
    </row>
    <row r="56" spans="2:24" s="24" customFormat="1">
      <c r="B56" s="20" t="s">
        <v>152</v>
      </c>
      <c r="C56" s="21" t="s">
        <v>153</v>
      </c>
      <c r="D56" s="20"/>
      <c r="E56" s="20"/>
      <c r="F56" s="20"/>
      <c r="G56" s="20"/>
      <c r="H56" s="20"/>
      <c r="I56" s="20"/>
      <c r="J56" s="20"/>
      <c r="K56" s="20"/>
      <c r="L56" s="20"/>
      <c r="M56" s="20"/>
      <c r="N56" s="20"/>
      <c r="O56" s="20"/>
      <c r="P56" s="22"/>
      <c r="Q56" s="23"/>
      <c r="R56" s="20"/>
      <c r="S56" s="20" t="s">
        <v>109</v>
      </c>
      <c r="T56" s="110">
        <f>IF(OR(G9="",S9=""),0,IF(AND(G8="新規",S8="実施",N16&lt;1),SUM(S16:W19)/N16,IF(AND(G8="新規",S8="実施",N16&gt;=2),SUM(S16:W19)/N16+S24/I24,IF(AND(G8="変更",S8="期間延長"),SUM(S16:W19)/N16+S24/I24,0))))</f>
        <v>0</v>
      </c>
      <c r="U56" s="110"/>
      <c r="V56" s="110"/>
      <c r="W56" s="110"/>
      <c r="X56" s="20" t="s">
        <v>110</v>
      </c>
    </row>
    <row r="57" spans="2:24" s="24" customFormat="1">
      <c r="B57" s="20" t="s">
        <v>154</v>
      </c>
      <c r="C57" s="21" t="s">
        <v>368</v>
      </c>
      <c r="D57" s="20"/>
      <c r="E57" s="20"/>
      <c r="F57" s="20"/>
      <c r="G57" s="20"/>
      <c r="H57" s="20"/>
      <c r="I57" s="20"/>
      <c r="J57" s="20"/>
      <c r="K57" s="20"/>
      <c r="L57" s="20"/>
      <c r="M57" s="20"/>
      <c r="N57" s="20"/>
      <c r="O57" s="22"/>
      <c r="P57" s="23"/>
      <c r="Q57" s="20"/>
      <c r="R57" s="20"/>
      <c r="S57" s="20" t="s">
        <v>109</v>
      </c>
      <c r="T57" s="110">
        <f>IF(T56="",0,(T56*Q41)+(T56+T56*Q41)*Q43)</f>
        <v>0</v>
      </c>
      <c r="U57" s="110"/>
      <c r="V57" s="110"/>
      <c r="W57" s="110"/>
      <c r="X57" s="20" t="s">
        <v>110</v>
      </c>
    </row>
    <row r="58" spans="2:24" s="24" customFormat="1">
      <c r="B58" s="20" t="s">
        <v>155</v>
      </c>
      <c r="C58" s="21" t="s">
        <v>369</v>
      </c>
      <c r="D58" s="20"/>
      <c r="E58" s="20"/>
      <c r="F58" s="20"/>
      <c r="G58" s="20"/>
      <c r="H58" s="20"/>
      <c r="I58" s="20"/>
      <c r="J58" s="20"/>
      <c r="K58" s="20"/>
      <c r="L58" s="20"/>
      <c r="M58" s="20"/>
      <c r="N58" s="20"/>
      <c r="O58" s="22"/>
      <c r="P58" s="23"/>
      <c r="Q58" s="20"/>
      <c r="R58" s="20"/>
      <c r="S58" s="20" t="s">
        <v>109</v>
      </c>
      <c r="T58" s="109">
        <f>IF(T56="",0,T56+T57)</f>
        <v>0</v>
      </c>
      <c r="U58" s="109"/>
      <c r="V58" s="109"/>
      <c r="W58" s="109"/>
      <c r="X58" s="20" t="s">
        <v>110</v>
      </c>
    </row>
    <row r="59" spans="2:24" s="24" customFormat="1">
      <c r="B59" s="20" t="s">
        <v>156</v>
      </c>
      <c r="C59" s="21" t="s">
        <v>370</v>
      </c>
      <c r="D59" s="20"/>
      <c r="E59" s="20"/>
      <c r="F59" s="20"/>
      <c r="G59" s="20"/>
      <c r="H59" s="20"/>
      <c r="I59" s="20"/>
      <c r="J59" s="20"/>
      <c r="K59" s="20"/>
      <c r="L59" s="20"/>
      <c r="M59" s="20"/>
      <c r="N59" s="20"/>
      <c r="O59" s="22"/>
      <c r="P59" s="23"/>
      <c r="Q59" s="20"/>
      <c r="R59" s="20"/>
      <c r="T59" s="25"/>
      <c r="U59" s="25"/>
      <c r="V59" s="25"/>
      <c r="W59" s="25"/>
    </row>
    <row r="60" spans="2:24">
      <c r="C60" s="21" t="s">
        <v>157</v>
      </c>
      <c r="S60" s="20" t="s">
        <v>109</v>
      </c>
      <c r="T60" s="117">
        <f>IF(S20="",0,S20+S20*Q41+(S20+S20*Q41)*Q43)</f>
        <v>0</v>
      </c>
      <c r="U60" s="117"/>
      <c r="V60" s="117"/>
      <c r="W60" s="117"/>
      <c r="X60" s="20" t="s">
        <v>110</v>
      </c>
    </row>
    <row r="61" spans="2:24">
      <c r="C61" s="21"/>
      <c r="S61" s="20"/>
      <c r="T61" s="1"/>
      <c r="U61" s="1"/>
      <c r="V61" s="1"/>
      <c r="W61" s="1"/>
      <c r="X61" s="20"/>
    </row>
    <row r="62" spans="2:24">
      <c r="B62" s="2" t="s">
        <v>371</v>
      </c>
    </row>
    <row r="63" spans="2:24">
      <c r="C63" s="2" t="s">
        <v>158</v>
      </c>
      <c r="R63" s="2" t="s">
        <v>109</v>
      </c>
      <c r="S63" s="112">
        <f>IF(T52=0,0,(T52+T53)/G10)</f>
        <v>0</v>
      </c>
      <c r="T63" s="112"/>
      <c r="U63" s="112"/>
      <c r="V63" s="112"/>
      <c r="W63" s="112"/>
      <c r="X63" s="2" t="s">
        <v>110</v>
      </c>
    </row>
    <row r="65" spans="1:26">
      <c r="B65" s="2" t="s">
        <v>159</v>
      </c>
      <c r="R65" s="2" t="s">
        <v>109</v>
      </c>
      <c r="S65" s="113">
        <f>T51+T54</f>
        <v>0</v>
      </c>
      <c r="T65" s="113"/>
      <c r="U65" s="113"/>
      <c r="V65" s="113"/>
      <c r="W65" s="113"/>
      <c r="X65" s="2" t="s">
        <v>110</v>
      </c>
    </row>
    <row r="66" spans="1:26">
      <c r="Z66" s="26"/>
    </row>
    <row r="67" spans="1:26" s="12" customFormat="1" ht="39.75" customHeight="1">
      <c r="A67" s="116" t="s">
        <v>363</v>
      </c>
      <c r="B67" s="116"/>
      <c r="C67" s="116"/>
      <c r="D67" s="116"/>
      <c r="E67" s="116"/>
      <c r="F67" s="116"/>
      <c r="G67" s="116"/>
      <c r="H67" s="116"/>
      <c r="I67" s="116"/>
      <c r="J67" s="116"/>
      <c r="K67" s="116"/>
      <c r="L67" s="116"/>
      <c r="M67" s="116"/>
      <c r="N67" s="116"/>
      <c r="O67" s="116"/>
      <c r="P67" s="116"/>
      <c r="Q67" s="116"/>
      <c r="R67" s="116"/>
      <c r="S67" s="116"/>
      <c r="T67" s="116"/>
      <c r="U67" s="116"/>
      <c r="V67" s="116"/>
      <c r="W67" s="116"/>
      <c r="X67" s="116"/>
    </row>
  </sheetData>
  <sheetProtection sheet="1" selectLockedCells="1"/>
  <mergeCells count="71">
    <mergeCell ref="G9:L9"/>
    <mergeCell ref="M9:R9"/>
    <mergeCell ref="S9:X9"/>
    <mergeCell ref="A10:F10"/>
    <mergeCell ref="G10:K10"/>
    <mergeCell ref="M10:R10"/>
    <mergeCell ref="S10:W10"/>
    <mergeCell ref="A11:F11"/>
    <mergeCell ref="G11:X11"/>
    <mergeCell ref="M14:R14"/>
    <mergeCell ref="S14:X14"/>
    <mergeCell ref="A4:X4"/>
    <mergeCell ref="A7:F7"/>
    <mergeCell ref="G7:X7"/>
    <mergeCell ref="A6:F6"/>
    <mergeCell ref="A8:F8"/>
    <mergeCell ref="G8:L8"/>
    <mergeCell ref="M8:R8"/>
    <mergeCell ref="S8:X8"/>
    <mergeCell ref="G6:L6"/>
    <mergeCell ref="M6:R6"/>
    <mergeCell ref="S6:X6"/>
    <mergeCell ref="A9:F9"/>
    <mergeCell ref="S24:W24"/>
    <mergeCell ref="H19:J19"/>
    <mergeCell ref="N19:O19"/>
    <mergeCell ref="S19:W19"/>
    <mergeCell ref="L20:M20"/>
    <mergeCell ref="S20:W20"/>
    <mergeCell ref="N31:O31"/>
    <mergeCell ref="N28:O28"/>
    <mergeCell ref="I28:K28"/>
    <mergeCell ref="I31:K31"/>
    <mergeCell ref="L24:M24"/>
    <mergeCell ref="S16:W16"/>
    <mergeCell ref="H23:J23"/>
    <mergeCell ref="N23:O23"/>
    <mergeCell ref="S23:W23"/>
    <mergeCell ref="N16:O16"/>
    <mergeCell ref="H16:J16"/>
    <mergeCell ref="A67:X67"/>
    <mergeCell ref="T55:W55"/>
    <mergeCell ref="T58:W58"/>
    <mergeCell ref="T60:W60"/>
    <mergeCell ref="T57:W57"/>
    <mergeCell ref="S63:W63"/>
    <mergeCell ref="S65:W65"/>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G1:L1"/>
    <mergeCell ref="D1:F1"/>
    <mergeCell ref="M1:R1"/>
    <mergeCell ref="S1:X1"/>
    <mergeCell ref="M2:R2"/>
    <mergeCell ref="S2:X2"/>
    <mergeCell ref="A2:F2"/>
    <mergeCell ref="G2:L2"/>
  </mergeCells>
  <phoneticPr fontId="2"/>
  <dataValidations count="5">
    <dataValidation type="list" allowBlank="1" showInputMessage="1" showErrorMessage="1" sqref="N32 N37" xr:uid="{9094C771-7D9C-437F-A3DC-B8E2C42CBDC9}">
      <formula1>"なし,あり"</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Q36" xr:uid="{E6A558C4-4A72-4488-B00B-49F505BE2274}">
      <formula1>"90%,70%,50%,30%"</formula1>
    </dataValidation>
  </dataValidations>
  <printOptions horizontalCentered="1"/>
  <pageMargins left="0.70866141732283472" right="0.70866141732283472" top="0.39370078740157483" bottom="0" header="0.11811023622047245" footer="0.31496062992125984"/>
  <pageSetup paperSize="9" scale="85" orientation="portrait" r:id="rId1"/>
  <headerFooter>
    <oddHeader>&amp;R2023年8月1日改正版</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F6824-255C-4A21-B63D-806CED8C4727}">
  <dimension ref="A1:AD35"/>
  <sheetViews>
    <sheetView view="pageBreakPreview" zoomScaleNormal="85" zoomScaleSheetLayoutView="100" workbookViewId="0">
      <selection activeCell="O19" sqref="O19"/>
    </sheetView>
  </sheetViews>
  <sheetFormatPr defaultColWidth="3.44140625" defaultRowHeight="20.100000000000001" customHeight="1"/>
  <cols>
    <col min="1" max="1" width="3.109375" style="64" bestFit="1" customWidth="1"/>
    <col min="2" max="2" width="3.44140625" style="9" customWidth="1"/>
    <col min="3" max="7" width="3.44140625" style="64" customWidth="1"/>
    <col min="8" max="8" width="3.44140625" style="7" bestFit="1" customWidth="1"/>
    <col min="9" max="26" width="3.44140625" style="7" customWidth="1"/>
    <col min="27" max="27" width="4.44140625" style="7" customWidth="1"/>
    <col min="28" max="257" width="3.44140625" style="7"/>
    <col min="258" max="258" width="3.109375" style="7" bestFit="1" customWidth="1"/>
    <col min="259" max="264" width="3.44140625" style="7" customWidth="1"/>
    <col min="265" max="265" width="3" style="7" bestFit="1" customWidth="1"/>
    <col min="266" max="280" width="3.44140625" style="7" customWidth="1"/>
    <col min="281" max="281" width="4.44140625" style="7" customWidth="1"/>
    <col min="282" max="513" width="3.44140625" style="7"/>
    <col min="514" max="514" width="3.109375" style="7" bestFit="1" customWidth="1"/>
    <col min="515" max="520" width="3.44140625" style="7" customWidth="1"/>
    <col min="521" max="521" width="3" style="7" bestFit="1" customWidth="1"/>
    <col min="522" max="536" width="3.44140625" style="7" customWidth="1"/>
    <col min="537" max="537" width="4.44140625" style="7" customWidth="1"/>
    <col min="538" max="769" width="3.44140625" style="7"/>
    <col min="770" max="770" width="3.109375" style="7" bestFit="1" customWidth="1"/>
    <col min="771" max="776" width="3.44140625" style="7" customWidth="1"/>
    <col min="777" max="777" width="3" style="7" bestFit="1" customWidth="1"/>
    <col min="778" max="792" width="3.44140625" style="7" customWidth="1"/>
    <col min="793" max="793" width="4.44140625" style="7" customWidth="1"/>
    <col min="794" max="1025" width="3.44140625" style="7"/>
    <col min="1026" max="1026" width="3.109375" style="7" bestFit="1" customWidth="1"/>
    <col min="1027" max="1032" width="3.44140625" style="7" customWidth="1"/>
    <col min="1033" max="1033" width="3" style="7" bestFit="1" customWidth="1"/>
    <col min="1034" max="1048" width="3.44140625" style="7" customWidth="1"/>
    <col min="1049" max="1049" width="4.44140625" style="7" customWidth="1"/>
    <col min="1050" max="1281" width="3.44140625" style="7"/>
    <col min="1282" max="1282" width="3.109375" style="7" bestFit="1" customWidth="1"/>
    <col min="1283" max="1288" width="3.44140625" style="7" customWidth="1"/>
    <col min="1289" max="1289" width="3" style="7" bestFit="1" customWidth="1"/>
    <col min="1290" max="1304" width="3.44140625" style="7" customWidth="1"/>
    <col min="1305" max="1305" width="4.44140625" style="7" customWidth="1"/>
    <col min="1306" max="1537" width="3.44140625" style="7"/>
    <col min="1538" max="1538" width="3.109375" style="7" bestFit="1" customWidth="1"/>
    <col min="1539" max="1544" width="3.44140625" style="7" customWidth="1"/>
    <col min="1545" max="1545" width="3" style="7" bestFit="1" customWidth="1"/>
    <col min="1546" max="1560" width="3.44140625" style="7" customWidth="1"/>
    <col min="1561" max="1561" width="4.44140625" style="7" customWidth="1"/>
    <col min="1562" max="1793" width="3.44140625" style="7"/>
    <col min="1794" max="1794" width="3.109375" style="7" bestFit="1" customWidth="1"/>
    <col min="1795" max="1800" width="3.44140625" style="7" customWidth="1"/>
    <col min="1801" max="1801" width="3" style="7" bestFit="1" customWidth="1"/>
    <col min="1802" max="1816" width="3.44140625" style="7" customWidth="1"/>
    <col min="1817" max="1817" width="4.44140625" style="7" customWidth="1"/>
    <col min="1818" max="2049" width="3.44140625" style="7"/>
    <col min="2050" max="2050" width="3.109375" style="7" bestFit="1" customWidth="1"/>
    <col min="2051" max="2056" width="3.44140625" style="7" customWidth="1"/>
    <col min="2057" max="2057" width="3" style="7" bestFit="1" customWidth="1"/>
    <col min="2058" max="2072" width="3.44140625" style="7" customWidth="1"/>
    <col min="2073" max="2073" width="4.44140625" style="7" customWidth="1"/>
    <col min="2074" max="2305" width="3.44140625" style="7"/>
    <col min="2306" max="2306" width="3.109375" style="7" bestFit="1" customWidth="1"/>
    <col min="2307" max="2312" width="3.44140625" style="7" customWidth="1"/>
    <col min="2313" max="2313" width="3" style="7" bestFit="1" customWidth="1"/>
    <col min="2314" max="2328" width="3.44140625" style="7" customWidth="1"/>
    <col min="2329" max="2329" width="4.44140625" style="7" customWidth="1"/>
    <col min="2330" max="2561" width="3.44140625" style="7"/>
    <col min="2562" max="2562" width="3.109375" style="7" bestFit="1" customWidth="1"/>
    <col min="2563" max="2568" width="3.44140625" style="7" customWidth="1"/>
    <col min="2569" max="2569" width="3" style="7" bestFit="1" customWidth="1"/>
    <col min="2570" max="2584" width="3.44140625" style="7" customWidth="1"/>
    <col min="2585" max="2585" width="4.44140625" style="7" customWidth="1"/>
    <col min="2586" max="2817" width="3.44140625" style="7"/>
    <col min="2818" max="2818" width="3.109375" style="7" bestFit="1" customWidth="1"/>
    <col min="2819" max="2824" width="3.44140625" style="7" customWidth="1"/>
    <col min="2825" max="2825" width="3" style="7" bestFit="1" customWidth="1"/>
    <col min="2826" max="2840" width="3.44140625" style="7" customWidth="1"/>
    <col min="2841" max="2841" width="4.44140625" style="7" customWidth="1"/>
    <col min="2842" max="3073" width="3.44140625" style="7"/>
    <col min="3074" max="3074" width="3.109375" style="7" bestFit="1" customWidth="1"/>
    <col min="3075" max="3080" width="3.44140625" style="7" customWidth="1"/>
    <col min="3081" max="3081" width="3" style="7" bestFit="1" customWidth="1"/>
    <col min="3082" max="3096" width="3.44140625" style="7" customWidth="1"/>
    <col min="3097" max="3097" width="4.44140625" style="7" customWidth="1"/>
    <col min="3098" max="3329" width="3.44140625" style="7"/>
    <col min="3330" max="3330" width="3.109375" style="7" bestFit="1" customWidth="1"/>
    <col min="3331" max="3336" width="3.44140625" style="7" customWidth="1"/>
    <col min="3337" max="3337" width="3" style="7" bestFit="1" customWidth="1"/>
    <col min="3338" max="3352" width="3.44140625" style="7" customWidth="1"/>
    <col min="3353" max="3353" width="4.44140625" style="7" customWidth="1"/>
    <col min="3354" max="3585" width="3.44140625" style="7"/>
    <col min="3586" max="3586" width="3.109375" style="7" bestFit="1" customWidth="1"/>
    <col min="3587" max="3592" width="3.44140625" style="7" customWidth="1"/>
    <col min="3593" max="3593" width="3" style="7" bestFit="1" customWidth="1"/>
    <col min="3594" max="3608" width="3.44140625" style="7" customWidth="1"/>
    <col min="3609" max="3609" width="4.44140625" style="7" customWidth="1"/>
    <col min="3610" max="3841" width="3.44140625" style="7"/>
    <col min="3842" max="3842" width="3.109375" style="7" bestFit="1" customWidth="1"/>
    <col min="3843" max="3848" width="3.44140625" style="7" customWidth="1"/>
    <col min="3849" max="3849" width="3" style="7" bestFit="1" customWidth="1"/>
    <col min="3850" max="3864" width="3.44140625" style="7" customWidth="1"/>
    <col min="3865" max="3865" width="4.44140625" style="7" customWidth="1"/>
    <col min="3866" max="4097" width="3.44140625" style="7"/>
    <col min="4098" max="4098" width="3.109375" style="7" bestFit="1" customWidth="1"/>
    <col min="4099" max="4104" width="3.44140625" style="7" customWidth="1"/>
    <col min="4105" max="4105" width="3" style="7" bestFit="1" customWidth="1"/>
    <col min="4106" max="4120" width="3.44140625" style="7" customWidth="1"/>
    <col min="4121" max="4121" width="4.44140625" style="7" customWidth="1"/>
    <col min="4122" max="4353" width="3.44140625" style="7"/>
    <col min="4354" max="4354" width="3.109375" style="7" bestFit="1" customWidth="1"/>
    <col min="4355" max="4360" width="3.44140625" style="7" customWidth="1"/>
    <col min="4361" max="4361" width="3" style="7" bestFit="1" customWidth="1"/>
    <col min="4362" max="4376" width="3.44140625" style="7" customWidth="1"/>
    <col min="4377" max="4377" width="4.44140625" style="7" customWidth="1"/>
    <col min="4378" max="4609" width="3.44140625" style="7"/>
    <col min="4610" max="4610" width="3.109375" style="7" bestFit="1" customWidth="1"/>
    <col min="4611" max="4616" width="3.44140625" style="7" customWidth="1"/>
    <col min="4617" max="4617" width="3" style="7" bestFit="1" customWidth="1"/>
    <col min="4618" max="4632" width="3.44140625" style="7" customWidth="1"/>
    <col min="4633" max="4633" width="4.44140625" style="7" customWidth="1"/>
    <col min="4634" max="4865" width="3.44140625" style="7"/>
    <col min="4866" max="4866" width="3.109375" style="7" bestFit="1" customWidth="1"/>
    <col min="4867" max="4872" width="3.44140625" style="7" customWidth="1"/>
    <col min="4873" max="4873" width="3" style="7" bestFit="1" customWidth="1"/>
    <col min="4874" max="4888" width="3.44140625" style="7" customWidth="1"/>
    <col min="4889" max="4889" width="4.44140625" style="7" customWidth="1"/>
    <col min="4890" max="5121" width="3.44140625" style="7"/>
    <col min="5122" max="5122" width="3.109375" style="7" bestFit="1" customWidth="1"/>
    <col min="5123" max="5128" width="3.44140625" style="7" customWidth="1"/>
    <col min="5129" max="5129" width="3" style="7" bestFit="1" customWidth="1"/>
    <col min="5130" max="5144" width="3.44140625" style="7" customWidth="1"/>
    <col min="5145" max="5145" width="4.44140625" style="7" customWidth="1"/>
    <col min="5146" max="5377" width="3.44140625" style="7"/>
    <col min="5378" max="5378" width="3.109375" style="7" bestFit="1" customWidth="1"/>
    <col min="5379" max="5384" width="3.44140625" style="7" customWidth="1"/>
    <col min="5385" max="5385" width="3" style="7" bestFit="1" customWidth="1"/>
    <col min="5386" max="5400" width="3.44140625" style="7" customWidth="1"/>
    <col min="5401" max="5401" width="4.44140625" style="7" customWidth="1"/>
    <col min="5402" max="5633" width="3.44140625" style="7"/>
    <col min="5634" max="5634" width="3.109375" style="7" bestFit="1" customWidth="1"/>
    <col min="5635" max="5640" width="3.44140625" style="7" customWidth="1"/>
    <col min="5641" max="5641" width="3" style="7" bestFit="1" customWidth="1"/>
    <col min="5642" max="5656" width="3.44140625" style="7" customWidth="1"/>
    <col min="5657" max="5657" width="4.44140625" style="7" customWidth="1"/>
    <col min="5658" max="5889" width="3.44140625" style="7"/>
    <col min="5890" max="5890" width="3.109375" style="7" bestFit="1" customWidth="1"/>
    <col min="5891" max="5896" width="3.44140625" style="7" customWidth="1"/>
    <col min="5897" max="5897" width="3" style="7" bestFit="1" customWidth="1"/>
    <col min="5898" max="5912" width="3.44140625" style="7" customWidth="1"/>
    <col min="5913" max="5913" width="4.44140625" style="7" customWidth="1"/>
    <col min="5914" max="6145" width="3.44140625" style="7"/>
    <col min="6146" max="6146" width="3.109375" style="7" bestFit="1" customWidth="1"/>
    <col min="6147" max="6152" width="3.44140625" style="7" customWidth="1"/>
    <col min="6153" max="6153" width="3" style="7" bestFit="1" customWidth="1"/>
    <col min="6154" max="6168" width="3.44140625" style="7" customWidth="1"/>
    <col min="6169" max="6169" width="4.44140625" style="7" customWidth="1"/>
    <col min="6170" max="6401" width="3.44140625" style="7"/>
    <col min="6402" max="6402" width="3.109375" style="7" bestFit="1" customWidth="1"/>
    <col min="6403" max="6408" width="3.44140625" style="7" customWidth="1"/>
    <col min="6409" max="6409" width="3" style="7" bestFit="1" customWidth="1"/>
    <col min="6410" max="6424" width="3.44140625" style="7" customWidth="1"/>
    <col min="6425" max="6425" width="4.44140625" style="7" customWidth="1"/>
    <col min="6426" max="6657" width="3.44140625" style="7"/>
    <col min="6658" max="6658" width="3.109375" style="7" bestFit="1" customWidth="1"/>
    <col min="6659" max="6664" width="3.44140625" style="7" customWidth="1"/>
    <col min="6665" max="6665" width="3" style="7" bestFit="1" customWidth="1"/>
    <col min="6666" max="6680" width="3.44140625" style="7" customWidth="1"/>
    <col min="6681" max="6681" width="4.44140625" style="7" customWidth="1"/>
    <col min="6682" max="6913" width="3.44140625" style="7"/>
    <col min="6914" max="6914" width="3.109375" style="7" bestFit="1" customWidth="1"/>
    <col min="6915" max="6920" width="3.44140625" style="7" customWidth="1"/>
    <col min="6921" max="6921" width="3" style="7" bestFit="1" customWidth="1"/>
    <col min="6922" max="6936" width="3.44140625" style="7" customWidth="1"/>
    <col min="6937" max="6937" width="4.44140625" style="7" customWidth="1"/>
    <col min="6938" max="7169" width="3.44140625" style="7"/>
    <col min="7170" max="7170" width="3.109375" style="7" bestFit="1" customWidth="1"/>
    <col min="7171" max="7176" width="3.44140625" style="7" customWidth="1"/>
    <col min="7177" max="7177" width="3" style="7" bestFit="1" customWidth="1"/>
    <col min="7178" max="7192" width="3.44140625" style="7" customWidth="1"/>
    <col min="7193" max="7193" width="4.44140625" style="7" customWidth="1"/>
    <col min="7194" max="7425" width="3.44140625" style="7"/>
    <col min="7426" max="7426" width="3.109375" style="7" bestFit="1" customWidth="1"/>
    <col min="7427" max="7432" width="3.44140625" style="7" customWidth="1"/>
    <col min="7433" max="7433" width="3" style="7" bestFit="1" customWidth="1"/>
    <col min="7434" max="7448" width="3.44140625" style="7" customWidth="1"/>
    <col min="7449" max="7449" width="4.44140625" style="7" customWidth="1"/>
    <col min="7450" max="7681" width="3.44140625" style="7"/>
    <col min="7682" max="7682" width="3.109375" style="7" bestFit="1" customWidth="1"/>
    <col min="7683" max="7688" width="3.44140625" style="7" customWidth="1"/>
    <col min="7689" max="7689" width="3" style="7" bestFit="1" customWidth="1"/>
    <col min="7690" max="7704" width="3.44140625" style="7" customWidth="1"/>
    <col min="7705" max="7705" width="4.44140625" style="7" customWidth="1"/>
    <col min="7706" max="7937" width="3.44140625" style="7"/>
    <col min="7938" max="7938" width="3.109375" style="7" bestFit="1" customWidth="1"/>
    <col min="7939" max="7944" width="3.44140625" style="7" customWidth="1"/>
    <col min="7945" max="7945" width="3" style="7" bestFit="1" customWidth="1"/>
    <col min="7946" max="7960" width="3.44140625" style="7" customWidth="1"/>
    <col min="7961" max="7961" width="4.44140625" style="7" customWidth="1"/>
    <col min="7962" max="8193" width="3.44140625" style="7"/>
    <col min="8194" max="8194" width="3.109375" style="7" bestFit="1" customWidth="1"/>
    <col min="8195" max="8200" width="3.44140625" style="7" customWidth="1"/>
    <col min="8201" max="8201" width="3" style="7" bestFit="1" customWidth="1"/>
    <col min="8202" max="8216" width="3.44140625" style="7" customWidth="1"/>
    <col min="8217" max="8217" width="4.44140625" style="7" customWidth="1"/>
    <col min="8218" max="8449" width="3.44140625" style="7"/>
    <col min="8450" max="8450" width="3.109375" style="7" bestFit="1" customWidth="1"/>
    <col min="8451" max="8456" width="3.44140625" style="7" customWidth="1"/>
    <col min="8457" max="8457" width="3" style="7" bestFit="1" customWidth="1"/>
    <col min="8458" max="8472" width="3.44140625" style="7" customWidth="1"/>
    <col min="8473" max="8473" width="4.44140625" style="7" customWidth="1"/>
    <col min="8474" max="8705" width="3.44140625" style="7"/>
    <col min="8706" max="8706" width="3.109375" style="7" bestFit="1" customWidth="1"/>
    <col min="8707" max="8712" width="3.44140625" style="7" customWidth="1"/>
    <col min="8713" max="8713" width="3" style="7" bestFit="1" customWidth="1"/>
    <col min="8714" max="8728" width="3.44140625" style="7" customWidth="1"/>
    <col min="8729" max="8729" width="4.44140625" style="7" customWidth="1"/>
    <col min="8730" max="8961" width="3.44140625" style="7"/>
    <col min="8962" max="8962" width="3.109375" style="7" bestFit="1" customWidth="1"/>
    <col min="8963" max="8968" width="3.44140625" style="7" customWidth="1"/>
    <col min="8969" max="8969" width="3" style="7" bestFit="1" customWidth="1"/>
    <col min="8970" max="8984" width="3.44140625" style="7" customWidth="1"/>
    <col min="8985" max="8985" width="4.44140625" style="7" customWidth="1"/>
    <col min="8986" max="9217" width="3.44140625" style="7"/>
    <col min="9218" max="9218" width="3.109375" style="7" bestFit="1" customWidth="1"/>
    <col min="9219" max="9224" width="3.44140625" style="7" customWidth="1"/>
    <col min="9225" max="9225" width="3" style="7" bestFit="1" customWidth="1"/>
    <col min="9226" max="9240" width="3.44140625" style="7" customWidth="1"/>
    <col min="9241" max="9241" width="4.44140625" style="7" customWidth="1"/>
    <col min="9242" max="9473" width="3.44140625" style="7"/>
    <col min="9474" max="9474" width="3.109375" style="7" bestFit="1" customWidth="1"/>
    <col min="9475" max="9480" width="3.44140625" style="7" customWidth="1"/>
    <col min="9481" max="9481" width="3" style="7" bestFit="1" customWidth="1"/>
    <col min="9482" max="9496" width="3.44140625" style="7" customWidth="1"/>
    <col min="9497" max="9497" width="4.44140625" style="7" customWidth="1"/>
    <col min="9498" max="9729" width="3.44140625" style="7"/>
    <col min="9730" max="9730" width="3.109375" style="7" bestFit="1" customWidth="1"/>
    <col min="9731" max="9736" width="3.44140625" style="7" customWidth="1"/>
    <col min="9737" max="9737" width="3" style="7" bestFit="1" customWidth="1"/>
    <col min="9738" max="9752" width="3.44140625" style="7" customWidth="1"/>
    <col min="9753" max="9753" width="4.44140625" style="7" customWidth="1"/>
    <col min="9754" max="9985" width="3.44140625" style="7"/>
    <col min="9986" max="9986" width="3.109375" style="7" bestFit="1" customWidth="1"/>
    <col min="9987" max="9992" width="3.44140625" style="7" customWidth="1"/>
    <col min="9993" max="9993" width="3" style="7" bestFit="1" customWidth="1"/>
    <col min="9994" max="10008" width="3.44140625" style="7" customWidth="1"/>
    <col min="10009" max="10009" width="4.44140625" style="7" customWidth="1"/>
    <col min="10010" max="10241" width="3.44140625" style="7"/>
    <col min="10242" max="10242" width="3.109375" style="7" bestFit="1" customWidth="1"/>
    <col min="10243" max="10248" width="3.44140625" style="7" customWidth="1"/>
    <col min="10249" max="10249" width="3" style="7" bestFit="1" customWidth="1"/>
    <col min="10250" max="10264" width="3.44140625" style="7" customWidth="1"/>
    <col min="10265" max="10265" width="4.44140625" style="7" customWidth="1"/>
    <col min="10266" max="10497" width="3.44140625" style="7"/>
    <col min="10498" max="10498" width="3.109375" style="7" bestFit="1" customWidth="1"/>
    <col min="10499" max="10504" width="3.44140625" style="7" customWidth="1"/>
    <col min="10505" max="10505" width="3" style="7" bestFit="1" customWidth="1"/>
    <col min="10506" max="10520" width="3.44140625" style="7" customWidth="1"/>
    <col min="10521" max="10521" width="4.44140625" style="7" customWidth="1"/>
    <col min="10522" max="10753" width="3.44140625" style="7"/>
    <col min="10754" max="10754" width="3.109375" style="7" bestFit="1" customWidth="1"/>
    <col min="10755" max="10760" width="3.44140625" style="7" customWidth="1"/>
    <col min="10761" max="10761" width="3" style="7" bestFit="1" customWidth="1"/>
    <col min="10762" max="10776" width="3.44140625" style="7" customWidth="1"/>
    <col min="10777" max="10777" width="4.44140625" style="7" customWidth="1"/>
    <col min="10778" max="11009" width="3.44140625" style="7"/>
    <col min="11010" max="11010" width="3.109375" style="7" bestFit="1" customWidth="1"/>
    <col min="11011" max="11016" width="3.44140625" style="7" customWidth="1"/>
    <col min="11017" max="11017" width="3" style="7" bestFit="1" customWidth="1"/>
    <col min="11018" max="11032" width="3.44140625" style="7" customWidth="1"/>
    <col min="11033" max="11033" width="4.44140625" style="7" customWidth="1"/>
    <col min="11034" max="11265" width="3.44140625" style="7"/>
    <col min="11266" max="11266" width="3.109375" style="7" bestFit="1" customWidth="1"/>
    <col min="11267" max="11272" width="3.44140625" style="7" customWidth="1"/>
    <col min="11273" max="11273" width="3" style="7" bestFit="1" customWidth="1"/>
    <col min="11274" max="11288" width="3.44140625" style="7" customWidth="1"/>
    <col min="11289" max="11289" width="4.44140625" style="7" customWidth="1"/>
    <col min="11290" max="11521" width="3.44140625" style="7"/>
    <col min="11522" max="11522" width="3.109375" style="7" bestFit="1" customWidth="1"/>
    <col min="11523" max="11528" width="3.44140625" style="7" customWidth="1"/>
    <col min="11529" max="11529" width="3" style="7" bestFit="1" customWidth="1"/>
    <col min="11530" max="11544" width="3.44140625" style="7" customWidth="1"/>
    <col min="11545" max="11545" width="4.44140625" style="7" customWidth="1"/>
    <col min="11546" max="11777" width="3.44140625" style="7"/>
    <col min="11778" max="11778" width="3.109375" style="7" bestFit="1" customWidth="1"/>
    <col min="11779" max="11784" width="3.44140625" style="7" customWidth="1"/>
    <col min="11785" max="11785" width="3" style="7" bestFit="1" customWidth="1"/>
    <col min="11786" max="11800" width="3.44140625" style="7" customWidth="1"/>
    <col min="11801" max="11801" width="4.44140625" style="7" customWidth="1"/>
    <col min="11802" max="12033" width="3.44140625" style="7"/>
    <col min="12034" max="12034" width="3.109375" style="7" bestFit="1" customWidth="1"/>
    <col min="12035" max="12040" width="3.44140625" style="7" customWidth="1"/>
    <col min="12041" max="12041" width="3" style="7" bestFit="1" customWidth="1"/>
    <col min="12042" max="12056" width="3.44140625" style="7" customWidth="1"/>
    <col min="12057" max="12057" width="4.44140625" style="7" customWidth="1"/>
    <col min="12058" max="12289" width="3.44140625" style="7"/>
    <col min="12290" max="12290" width="3.109375" style="7" bestFit="1" customWidth="1"/>
    <col min="12291" max="12296" width="3.44140625" style="7" customWidth="1"/>
    <col min="12297" max="12297" width="3" style="7" bestFit="1" customWidth="1"/>
    <col min="12298" max="12312" width="3.44140625" style="7" customWidth="1"/>
    <col min="12313" max="12313" width="4.44140625" style="7" customWidth="1"/>
    <col min="12314" max="12545" width="3.44140625" style="7"/>
    <col min="12546" max="12546" width="3.109375" style="7" bestFit="1" customWidth="1"/>
    <col min="12547" max="12552" width="3.44140625" style="7" customWidth="1"/>
    <col min="12553" max="12553" width="3" style="7" bestFit="1" customWidth="1"/>
    <col min="12554" max="12568" width="3.44140625" style="7" customWidth="1"/>
    <col min="12569" max="12569" width="4.44140625" style="7" customWidth="1"/>
    <col min="12570" max="12801" width="3.44140625" style="7"/>
    <col min="12802" max="12802" width="3.109375" style="7" bestFit="1" customWidth="1"/>
    <col min="12803" max="12808" width="3.44140625" style="7" customWidth="1"/>
    <col min="12809" max="12809" width="3" style="7" bestFit="1" customWidth="1"/>
    <col min="12810" max="12824" width="3.44140625" style="7" customWidth="1"/>
    <col min="12825" max="12825" width="4.44140625" style="7" customWidth="1"/>
    <col min="12826" max="13057" width="3.44140625" style="7"/>
    <col min="13058" max="13058" width="3.109375" style="7" bestFit="1" customWidth="1"/>
    <col min="13059" max="13064" width="3.44140625" style="7" customWidth="1"/>
    <col min="13065" max="13065" width="3" style="7" bestFit="1" customWidth="1"/>
    <col min="13066" max="13080" width="3.44140625" style="7" customWidth="1"/>
    <col min="13081" max="13081" width="4.44140625" style="7" customWidth="1"/>
    <col min="13082" max="13313" width="3.44140625" style="7"/>
    <col min="13314" max="13314" width="3.109375" style="7" bestFit="1" customWidth="1"/>
    <col min="13315" max="13320" width="3.44140625" style="7" customWidth="1"/>
    <col min="13321" max="13321" width="3" style="7" bestFit="1" customWidth="1"/>
    <col min="13322" max="13336" width="3.44140625" style="7" customWidth="1"/>
    <col min="13337" max="13337" width="4.44140625" style="7" customWidth="1"/>
    <col min="13338" max="13569" width="3.44140625" style="7"/>
    <col min="13570" max="13570" width="3.109375" style="7" bestFit="1" customWidth="1"/>
    <col min="13571" max="13576" width="3.44140625" style="7" customWidth="1"/>
    <col min="13577" max="13577" width="3" style="7" bestFit="1" customWidth="1"/>
    <col min="13578" max="13592" width="3.44140625" style="7" customWidth="1"/>
    <col min="13593" max="13593" width="4.44140625" style="7" customWidth="1"/>
    <col min="13594" max="13825" width="3.44140625" style="7"/>
    <col min="13826" max="13826" width="3.109375" style="7" bestFit="1" customWidth="1"/>
    <col min="13827" max="13832" width="3.44140625" style="7" customWidth="1"/>
    <col min="13833" max="13833" width="3" style="7" bestFit="1" customWidth="1"/>
    <col min="13834" max="13848" width="3.44140625" style="7" customWidth="1"/>
    <col min="13849" max="13849" width="4.44140625" style="7" customWidth="1"/>
    <col min="13850" max="14081" width="3.44140625" style="7"/>
    <col min="14082" max="14082" width="3.109375" style="7" bestFit="1" customWidth="1"/>
    <col min="14083" max="14088" width="3.44140625" style="7" customWidth="1"/>
    <col min="14089" max="14089" width="3" style="7" bestFit="1" customWidth="1"/>
    <col min="14090" max="14104" width="3.44140625" style="7" customWidth="1"/>
    <col min="14105" max="14105" width="4.44140625" style="7" customWidth="1"/>
    <col min="14106" max="14337" width="3.44140625" style="7"/>
    <col min="14338" max="14338" width="3.109375" style="7" bestFit="1" customWidth="1"/>
    <col min="14339" max="14344" width="3.44140625" style="7" customWidth="1"/>
    <col min="14345" max="14345" width="3" style="7" bestFit="1" customWidth="1"/>
    <col min="14346" max="14360" width="3.44140625" style="7" customWidth="1"/>
    <col min="14361" max="14361" width="4.44140625" style="7" customWidth="1"/>
    <col min="14362" max="14593" width="3.44140625" style="7"/>
    <col min="14594" max="14594" width="3.109375" style="7" bestFit="1" customWidth="1"/>
    <col min="14595" max="14600" width="3.44140625" style="7" customWidth="1"/>
    <col min="14601" max="14601" width="3" style="7" bestFit="1" customWidth="1"/>
    <col min="14602" max="14616" width="3.44140625" style="7" customWidth="1"/>
    <col min="14617" max="14617" width="4.44140625" style="7" customWidth="1"/>
    <col min="14618" max="14849" width="3.44140625" style="7"/>
    <col min="14850" max="14850" width="3.109375" style="7" bestFit="1" customWidth="1"/>
    <col min="14851" max="14856" width="3.44140625" style="7" customWidth="1"/>
    <col min="14857" max="14857" width="3" style="7" bestFit="1" customWidth="1"/>
    <col min="14858" max="14872" width="3.44140625" style="7" customWidth="1"/>
    <col min="14873" max="14873" width="4.44140625" style="7" customWidth="1"/>
    <col min="14874" max="15105" width="3.44140625" style="7"/>
    <col min="15106" max="15106" width="3.109375" style="7" bestFit="1" customWidth="1"/>
    <col min="15107" max="15112" width="3.44140625" style="7" customWidth="1"/>
    <col min="15113" max="15113" width="3" style="7" bestFit="1" customWidth="1"/>
    <col min="15114" max="15128" width="3.44140625" style="7" customWidth="1"/>
    <col min="15129" max="15129" width="4.44140625" style="7" customWidth="1"/>
    <col min="15130" max="15361" width="3.44140625" style="7"/>
    <col min="15362" max="15362" width="3.109375" style="7" bestFit="1" customWidth="1"/>
    <col min="15363" max="15368" width="3.44140625" style="7" customWidth="1"/>
    <col min="15369" max="15369" width="3" style="7" bestFit="1" customWidth="1"/>
    <col min="15370" max="15384" width="3.44140625" style="7" customWidth="1"/>
    <col min="15385" max="15385" width="4.44140625" style="7" customWidth="1"/>
    <col min="15386" max="15617" width="3.44140625" style="7"/>
    <col min="15618" max="15618" width="3.109375" style="7" bestFit="1" customWidth="1"/>
    <col min="15619" max="15624" width="3.44140625" style="7" customWidth="1"/>
    <col min="15625" max="15625" width="3" style="7" bestFit="1" customWidth="1"/>
    <col min="15626" max="15640" width="3.44140625" style="7" customWidth="1"/>
    <col min="15641" max="15641" width="4.44140625" style="7" customWidth="1"/>
    <col min="15642" max="15873" width="3.44140625" style="7"/>
    <col min="15874" max="15874" width="3.109375" style="7" bestFit="1" customWidth="1"/>
    <col min="15875" max="15880" width="3.44140625" style="7" customWidth="1"/>
    <col min="15881" max="15881" width="3" style="7" bestFit="1" customWidth="1"/>
    <col min="15882" max="15896" width="3.44140625" style="7" customWidth="1"/>
    <col min="15897" max="15897" width="4.44140625" style="7" customWidth="1"/>
    <col min="15898" max="16129" width="3.44140625" style="7"/>
    <col min="16130" max="16130" width="3.109375" style="7" bestFit="1" customWidth="1"/>
    <col min="16131" max="16136" width="3.44140625" style="7" customWidth="1"/>
    <col min="16137" max="16137" width="3" style="7" bestFit="1" customWidth="1"/>
    <col min="16138" max="16152" width="3.44140625" style="7" customWidth="1"/>
    <col min="16153" max="16153" width="4.44140625" style="7" customWidth="1"/>
    <col min="16154" max="16384" width="3.44140625" style="7"/>
  </cols>
  <sheetData>
    <row r="1" spans="1:30" ht="20.100000000000001" customHeight="1">
      <c r="A1" s="2" t="s">
        <v>160</v>
      </c>
      <c r="B1" s="2"/>
      <c r="C1" s="2"/>
      <c r="D1" s="105" t="s">
        <v>161</v>
      </c>
      <c r="E1" s="105"/>
      <c r="F1" s="105"/>
      <c r="G1" s="105"/>
      <c r="H1" s="105" t="str">
        <f>IF(治験経費4_経費算出基準!G1="","",治験経費4_経費算出基準!G1)</f>
        <v/>
      </c>
      <c r="I1" s="105"/>
      <c r="J1" s="105"/>
      <c r="K1" s="105"/>
      <c r="L1" s="105"/>
      <c r="M1" s="105"/>
      <c r="N1" s="105"/>
      <c r="O1" s="105" t="s">
        <v>87</v>
      </c>
      <c r="P1" s="105"/>
      <c r="Q1" s="105"/>
      <c r="R1" s="105"/>
      <c r="S1" s="105"/>
      <c r="T1" s="105"/>
      <c r="U1" s="105" t="str">
        <f>IF(治験経費4_経費算出基準!S1="","",治験経費4_経費算出基準!S1)</f>
        <v/>
      </c>
      <c r="V1" s="105"/>
      <c r="W1" s="105"/>
      <c r="X1" s="105"/>
      <c r="Y1" s="105"/>
      <c r="Z1" s="105"/>
      <c r="AA1" s="105"/>
      <c r="AD1" s="28"/>
    </row>
    <row r="2" spans="1:30" ht="20.100000000000001" customHeight="1">
      <c r="A2" s="107" t="s">
        <v>6</v>
      </c>
      <c r="B2" s="107"/>
      <c r="C2" s="107"/>
      <c r="D2" s="107"/>
      <c r="E2" s="107"/>
      <c r="F2" s="107"/>
      <c r="G2" s="107"/>
      <c r="H2" s="105" t="str">
        <f>IF(治験経費4_経費算出基準!G2="","",治験経費4_経費算出基準!G2)</f>
        <v>F：製造販売後臨床試験</v>
      </c>
      <c r="I2" s="105"/>
      <c r="J2" s="105"/>
      <c r="K2" s="105"/>
      <c r="L2" s="105"/>
      <c r="M2" s="105"/>
      <c r="N2" s="183"/>
      <c r="O2" s="105" t="s">
        <v>8</v>
      </c>
      <c r="P2" s="105"/>
      <c r="Q2" s="105"/>
      <c r="R2" s="105"/>
      <c r="S2" s="105"/>
      <c r="T2" s="105"/>
      <c r="U2" s="184" t="str">
        <f>IF(治験経費4_経費算出基準!S2="","",治験経費4_経費算出基準!S2)</f>
        <v>20xx/xx/xx</v>
      </c>
      <c r="V2" s="184"/>
      <c r="W2" s="184"/>
      <c r="X2" s="184"/>
      <c r="Y2" s="184"/>
      <c r="Z2" s="184"/>
      <c r="AA2" s="184"/>
      <c r="AD2" s="28"/>
    </row>
    <row r="3" spans="1:30" customFormat="1" ht="7.35" customHeight="1">
      <c r="A3" s="29"/>
      <c r="F3" s="30"/>
      <c r="G3" s="30"/>
    </row>
    <row r="4" spans="1:30" s="5" customFormat="1" ht="26.25" customHeight="1">
      <c r="A4" s="176" t="s">
        <v>162</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row>
    <row r="5" spans="1:30"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30" ht="25.5" customHeight="1">
      <c r="A6" s="177" t="s">
        <v>91</v>
      </c>
      <c r="B6" s="178"/>
      <c r="C6" s="178"/>
      <c r="D6" s="178"/>
      <c r="E6" s="178"/>
      <c r="F6" s="178"/>
      <c r="G6" s="179"/>
      <c r="H6" s="136" t="str">
        <f>IF(治験経費4_経費算出基準!G6="","",治験経費4_経費算出基準!G6)</f>
        <v/>
      </c>
      <c r="I6" s="155"/>
      <c r="J6" s="155"/>
      <c r="K6" s="155"/>
      <c r="L6" s="155"/>
      <c r="M6" s="155"/>
      <c r="N6" s="156"/>
      <c r="O6" s="180" t="s">
        <v>92</v>
      </c>
      <c r="P6" s="181"/>
      <c r="Q6" s="181"/>
      <c r="R6" s="181"/>
      <c r="S6" s="181"/>
      <c r="T6" s="182"/>
      <c r="U6" s="180" t="str">
        <f>IF(治験経費4_経費算出基準!S6="","",治験経費4_経費算出基準!S6)</f>
        <v/>
      </c>
      <c r="V6" s="181"/>
      <c r="W6" s="181"/>
      <c r="X6" s="181"/>
      <c r="Y6" s="181"/>
      <c r="Z6" s="181"/>
      <c r="AA6" s="182"/>
    </row>
    <row r="7" spans="1:30" ht="34.5" customHeight="1">
      <c r="A7" s="136" t="s">
        <v>163</v>
      </c>
      <c r="B7" s="155"/>
      <c r="C7" s="155"/>
      <c r="D7" s="155"/>
      <c r="E7" s="155"/>
      <c r="F7" s="155"/>
      <c r="G7" s="156"/>
      <c r="H7" s="190" t="str">
        <f>IF(治験経費4_経費算出基準!G7="","",治験経費4_経費算出基準!G7)</f>
        <v/>
      </c>
      <c r="I7" s="191"/>
      <c r="J7" s="191"/>
      <c r="K7" s="191"/>
      <c r="L7" s="191"/>
      <c r="M7" s="191"/>
      <c r="N7" s="191"/>
      <c r="O7" s="191"/>
      <c r="P7" s="191"/>
      <c r="Q7" s="191"/>
      <c r="R7" s="191"/>
      <c r="S7" s="191"/>
      <c r="T7" s="191"/>
      <c r="U7" s="191"/>
      <c r="V7" s="191"/>
      <c r="W7" s="191"/>
      <c r="X7" s="191"/>
      <c r="Y7" s="191"/>
      <c r="Z7" s="191"/>
      <c r="AA7" s="192"/>
    </row>
    <row r="8" spans="1:30" ht="25.5" customHeight="1">
      <c r="A8" s="136" t="s">
        <v>94</v>
      </c>
      <c r="B8" s="155"/>
      <c r="C8" s="155"/>
      <c r="D8" s="155"/>
      <c r="E8" s="155"/>
      <c r="F8" s="155"/>
      <c r="G8" s="156"/>
      <c r="H8" s="136" t="str">
        <f>IF(治験経費4_経費算出基準!G8="","",治験経費4_経費算出基準!G8)</f>
        <v/>
      </c>
      <c r="I8" s="155"/>
      <c r="J8" s="155"/>
      <c r="K8" s="155"/>
      <c r="L8" s="155"/>
      <c r="M8" s="155"/>
      <c r="N8" s="156"/>
      <c r="O8" s="180" t="s">
        <v>164</v>
      </c>
      <c r="P8" s="181"/>
      <c r="Q8" s="181"/>
      <c r="R8" s="181"/>
      <c r="S8" s="181"/>
      <c r="T8" s="182"/>
      <c r="U8" s="180" t="str">
        <f>IF(治験経費4_経費算出基準!S8="","",治験経費4_経費算出基準!S8)</f>
        <v/>
      </c>
      <c r="V8" s="181"/>
      <c r="W8" s="181"/>
      <c r="X8" s="181"/>
      <c r="Y8" s="181"/>
      <c r="Z8" s="181"/>
      <c r="AA8" s="182"/>
    </row>
    <row r="9" spans="1:30" s="5" customFormat="1" ht="19.350000000000001" customHeight="1">
      <c r="A9" s="193" t="s">
        <v>165</v>
      </c>
      <c r="B9" s="193"/>
      <c r="C9" s="193"/>
      <c r="D9" s="193"/>
      <c r="E9" s="193"/>
      <c r="F9" s="193"/>
      <c r="G9" s="193"/>
      <c r="H9" s="193"/>
      <c r="I9" s="193"/>
      <c r="J9" s="193"/>
      <c r="K9" s="193"/>
      <c r="L9" s="193"/>
      <c r="M9" s="193"/>
      <c r="N9" s="193"/>
      <c r="O9" s="193"/>
      <c r="P9" s="193"/>
      <c r="Q9" s="193"/>
      <c r="R9" s="193"/>
      <c r="S9" s="193"/>
      <c r="T9" s="193"/>
      <c r="U9" s="193"/>
      <c r="V9" s="193"/>
      <c r="W9" s="193"/>
      <c r="X9" s="193"/>
      <c r="Y9" s="193"/>
      <c r="Z9" s="193"/>
      <c r="AA9" s="193"/>
    </row>
    <row r="10" spans="1:30"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30" ht="19.5" customHeight="1">
      <c r="A11" s="170" t="s">
        <v>166</v>
      </c>
      <c r="B11" s="171"/>
      <c r="C11" s="171"/>
      <c r="D11" s="171"/>
      <c r="E11" s="171"/>
      <c r="F11" s="171"/>
      <c r="G11" s="172"/>
      <c r="H11" s="198" t="s">
        <v>167</v>
      </c>
      <c r="I11" s="180" t="s">
        <v>168</v>
      </c>
      <c r="J11" s="181"/>
      <c r="K11" s="181"/>
      <c r="L11" s="181"/>
      <c r="M11" s="181"/>
      <c r="N11" s="181"/>
      <c r="O11" s="181"/>
      <c r="P11" s="181"/>
      <c r="Q11" s="181"/>
      <c r="R11" s="181"/>
      <c r="S11" s="181"/>
      <c r="T11" s="181"/>
      <c r="U11" s="181"/>
      <c r="V11" s="181"/>
      <c r="W11" s="181"/>
      <c r="X11" s="181"/>
      <c r="Y11" s="181"/>
      <c r="Z11" s="181"/>
      <c r="AA11" s="182"/>
    </row>
    <row r="12" spans="1:30" ht="20.100000000000001" customHeight="1">
      <c r="A12" s="195"/>
      <c r="B12" s="196"/>
      <c r="C12" s="196"/>
      <c r="D12" s="196"/>
      <c r="E12" s="196"/>
      <c r="F12" s="196"/>
      <c r="G12" s="197"/>
      <c r="H12" s="198"/>
      <c r="I12" s="185" t="s">
        <v>169</v>
      </c>
      <c r="J12" s="186"/>
      <c r="K12" s="186"/>
      <c r="L12" s="186"/>
      <c r="M12" s="186"/>
      <c r="N12" s="187"/>
      <c r="O12" s="185" t="s">
        <v>170</v>
      </c>
      <c r="P12" s="186"/>
      <c r="Q12" s="186"/>
      <c r="R12" s="186"/>
      <c r="S12" s="186"/>
      <c r="T12" s="187"/>
      <c r="U12" s="185" t="s">
        <v>171</v>
      </c>
      <c r="V12" s="186"/>
      <c r="W12" s="186"/>
      <c r="X12" s="186"/>
      <c r="Y12" s="186"/>
      <c r="Z12" s="187"/>
      <c r="AA12" s="188" t="s">
        <v>172</v>
      </c>
    </row>
    <row r="13" spans="1:30" ht="20.100000000000001" customHeight="1">
      <c r="A13" s="173"/>
      <c r="B13" s="174"/>
      <c r="C13" s="174"/>
      <c r="D13" s="174"/>
      <c r="E13" s="174"/>
      <c r="F13" s="174"/>
      <c r="G13" s="175"/>
      <c r="H13" s="198"/>
      <c r="I13" s="33"/>
      <c r="J13" s="194" t="s">
        <v>173</v>
      </c>
      <c r="K13" s="194"/>
      <c r="L13" s="194"/>
      <c r="M13" s="62">
        <v>1</v>
      </c>
      <c r="N13" s="67" t="s">
        <v>174</v>
      </c>
      <c r="O13" s="66"/>
      <c r="P13" s="194" t="s">
        <v>173</v>
      </c>
      <c r="Q13" s="194"/>
      <c r="R13" s="194"/>
      <c r="S13" s="62">
        <v>3</v>
      </c>
      <c r="T13" s="67" t="s">
        <v>174</v>
      </c>
      <c r="U13" s="66"/>
      <c r="V13" s="194" t="s">
        <v>173</v>
      </c>
      <c r="W13" s="194"/>
      <c r="X13" s="194"/>
      <c r="Y13" s="62">
        <v>5</v>
      </c>
      <c r="Z13" s="67" t="s">
        <v>174</v>
      </c>
      <c r="AA13" s="189"/>
    </row>
    <row r="14" spans="1:30" ht="20.100000000000001" customHeight="1">
      <c r="A14" s="60" t="s">
        <v>175</v>
      </c>
      <c r="B14" s="107" t="s">
        <v>176</v>
      </c>
      <c r="C14" s="107"/>
      <c r="D14" s="107"/>
      <c r="E14" s="107"/>
      <c r="F14" s="107"/>
      <c r="G14" s="107"/>
      <c r="H14" s="65">
        <v>1</v>
      </c>
      <c r="I14" s="73"/>
      <c r="J14" s="150" t="s">
        <v>177</v>
      </c>
      <c r="K14" s="150"/>
      <c r="L14" s="150"/>
      <c r="M14" s="150"/>
      <c r="N14" s="150"/>
      <c r="O14" s="73"/>
      <c r="P14" s="150" t="s">
        <v>178</v>
      </c>
      <c r="Q14" s="150"/>
      <c r="R14" s="150"/>
      <c r="S14" s="150"/>
      <c r="T14" s="150"/>
      <c r="U14" s="73"/>
      <c r="V14" s="166" t="s">
        <v>179</v>
      </c>
      <c r="W14" s="167"/>
      <c r="X14" s="167"/>
      <c r="Y14" s="167"/>
      <c r="Z14" s="168"/>
      <c r="AA14" s="34" t="str">
        <f t="shared" ref="AA14:AA19" si="0">IF(AND(I14="",O14="",U14=""),"─",IF(AND(U14="",O14=""),H14,IF(U14="",H14*3,H14*5)))</f>
        <v>─</v>
      </c>
    </row>
    <row r="15" spans="1:30" ht="20.100000000000001" customHeight="1">
      <c r="A15" s="60" t="s">
        <v>180</v>
      </c>
      <c r="B15" s="107" t="s">
        <v>181</v>
      </c>
      <c r="C15" s="107"/>
      <c r="D15" s="107"/>
      <c r="E15" s="107"/>
      <c r="F15" s="107"/>
      <c r="G15" s="107"/>
      <c r="H15" s="65">
        <v>1</v>
      </c>
      <c r="I15" s="73"/>
      <c r="J15" s="150" t="s">
        <v>182</v>
      </c>
      <c r="K15" s="150"/>
      <c r="L15" s="150"/>
      <c r="M15" s="150"/>
      <c r="N15" s="150"/>
      <c r="O15" s="73"/>
      <c r="P15" s="150" t="s">
        <v>183</v>
      </c>
      <c r="Q15" s="150"/>
      <c r="R15" s="150"/>
      <c r="S15" s="150"/>
      <c r="T15" s="150"/>
      <c r="U15" s="68"/>
      <c r="V15" s="152" t="s">
        <v>184</v>
      </c>
      <c r="W15" s="153"/>
      <c r="X15" s="153"/>
      <c r="Y15" s="153"/>
      <c r="Z15" s="154"/>
      <c r="AA15" s="34" t="str">
        <f t="shared" si="0"/>
        <v>─</v>
      </c>
    </row>
    <row r="16" spans="1:30" ht="20.100000000000001" customHeight="1">
      <c r="A16" s="60" t="s">
        <v>185</v>
      </c>
      <c r="B16" s="107" t="s">
        <v>186</v>
      </c>
      <c r="C16" s="107"/>
      <c r="D16" s="107"/>
      <c r="E16" s="107"/>
      <c r="F16" s="107"/>
      <c r="G16" s="107"/>
      <c r="H16" s="65">
        <v>2</v>
      </c>
      <c r="I16" s="73"/>
      <c r="J16" s="150" t="s">
        <v>187</v>
      </c>
      <c r="K16" s="150"/>
      <c r="L16" s="150"/>
      <c r="M16" s="150"/>
      <c r="N16" s="150"/>
      <c r="O16" s="73"/>
      <c r="P16" s="150" t="s">
        <v>188</v>
      </c>
      <c r="Q16" s="150"/>
      <c r="R16" s="150"/>
      <c r="S16" s="150"/>
      <c r="T16" s="150"/>
      <c r="U16" s="73"/>
      <c r="V16" s="166" t="s">
        <v>189</v>
      </c>
      <c r="W16" s="167"/>
      <c r="X16" s="167"/>
      <c r="Y16" s="167"/>
      <c r="Z16" s="168"/>
      <c r="AA16" s="34" t="str">
        <f t="shared" si="0"/>
        <v>─</v>
      </c>
    </row>
    <row r="17" spans="1:27" ht="30" customHeight="1">
      <c r="A17" s="60" t="s">
        <v>190</v>
      </c>
      <c r="B17" s="107" t="s">
        <v>191</v>
      </c>
      <c r="C17" s="107"/>
      <c r="D17" s="107"/>
      <c r="E17" s="107"/>
      <c r="F17" s="107"/>
      <c r="G17" s="107"/>
      <c r="H17" s="65">
        <v>2</v>
      </c>
      <c r="I17" s="68"/>
      <c r="J17" s="151"/>
      <c r="K17" s="151"/>
      <c r="L17" s="151"/>
      <c r="M17" s="151"/>
      <c r="N17" s="151"/>
      <c r="O17" s="73"/>
      <c r="P17" s="150" t="s">
        <v>192</v>
      </c>
      <c r="Q17" s="150"/>
      <c r="R17" s="150"/>
      <c r="S17" s="150"/>
      <c r="T17" s="150"/>
      <c r="U17" s="73"/>
      <c r="V17" s="166" t="s">
        <v>193</v>
      </c>
      <c r="W17" s="167"/>
      <c r="X17" s="167"/>
      <c r="Y17" s="167"/>
      <c r="Z17" s="168"/>
      <c r="AA17" s="34" t="str">
        <f t="shared" si="0"/>
        <v>─</v>
      </c>
    </row>
    <row r="18" spans="1:27" ht="30" customHeight="1">
      <c r="A18" s="60" t="s">
        <v>194</v>
      </c>
      <c r="B18" s="107" t="s">
        <v>195</v>
      </c>
      <c r="C18" s="107"/>
      <c r="D18" s="107"/>
      <c r="E18" s="107"/>
      <c r="F18" s="107"/>
      <c r="G18" s="107"/>
      <c r="H18" s="65">
        <v>3</v>
      </c>
      <c r="I18" s="68"/>
      <c r="J18" s="151"/>
      <c r="K18" s="151"/>
      <c r="L18" s="151"/>
      <c r="M18" s="151"/>
      <c r="N18" s="151"/>
      <c r="O18" s="73"/>
      <c r="P18" s="150" t="s">
        <v>196</v>
      </c>
      <c r="Q18" s="150"/>
      <c r="R18" s="150"/>
      <c r="S18" s="150"/>
      <c r="T18" s="150"/>
      <c r="U18" s="73"/>
      <c r="V18" s="166" t="s">
        <v>197</v>
      </c>
      <c r="W18" s="167"/>
      <c r="X18" s="167"/>
      <c r="Y18" s="167"/>
      <c r="Z18" s="168"/>
      <c r="AA18" s="34" t="str">
        <f t="shared" si="0"/>
        <v>─</v>
      </c>
    </row>
    <row r="19" spans="1:27" ht="20.100000000000001" customHeight="1">
      <c r="A19" s="60" t="s">
        <v>198</v>
      </c>
      <c r="B19" s="107" t="s">
        <v>199</v>
      </c>
      <c r="C19" s="107"/>
      <c r="D19" s="107"/>
      <c r="E19" s="107"/>
      <c r="F19" s="107"/>
      <c r="G19" s="107"/>
      <c r="H19" s="65">
        <v>1</v>
      </c>
      <c r="I19" s="73"/>
      <c r="J19" s="150" t="s">
        <v>200</v>
      </c>
      <c r="K19" s="150"/>
      <c r="L19" s="150"/>
      <c r="M19" s="150"/>
      <c r="N19" s="150"/>
      <c r="O19" s="73"/>
      <c r="P19" s="150" t="s">
        <v>201</v>
      </c>
      <c r="Q19" s="150"/>
      <c r="R19" s="150"/>
      <c r="S19" s="150"/>
      <c r="T19" s="150"/>
      <c r="U19" s="73"/>
      <c r="V19" s="166" t="s">
        <v>202</v>
      </c>
      <c r="W19" s="167"/>
      <c r="X19" s="167"/>
      <c r="Y19" s="167"/>
      <c r="Z19" s="168"/>
      <c r="AA19" s="34" t="str">
        <f t="shared" si="0"/>
        <v>─</v>
      </c>
    </row>
    <row r="20" spans="1:27" ht="30" customHeight="1">
      <c r="A20" s="169" t="s">
        <v>203</v>
      </c>
      <c r="B20" s="170" t="s">
        <v>204</v>
      </c>
      <c r="C20" s="171"/>
      <c r="D20" s="171"/>
      <c r="E20" s="171"/>
      <c r="F20" s="171"/>
      <c r="G20" s="172"/>
      <c r="H20" s="65">
        <v>3</v>
      </c>
      <c r="I20" s="73"/>
      <c r="J20" s="150" t="s">
        <v>205</v>
      </c>
      <c r="K20" s="150"/>
      <c r="L20" s="150"/>
      <c r="M20" s="150"/>
      <c r="N20" s="150"/>
      <c r="O20" s="73"/>
      <c r="P20" s="150" t="s">
        <v>206</v>
      </c>
      <c r="Q20" s="150"/>
      <c r="R20" s="150"/>
      <c r="S20" s="150"/>
      <c r="T20" s="150"/>
      <c r="U20" s="73"/>
      <c r="V20" s="166" t="s">
        <v>207</v>
      </c>
      <c r="W20" s="167"/>
      <c r="X20" s="167"/>
      <c r="Y20" s="167"/>
      <c r="Z20" s="168"/>
      <c r="AA20" s="34" t="str">
        <f>IF(AND(I20="",O20="",U20=""),"─",IF(AND(U20="",O20=""),H20,IF(U20="",H20*3,H20*5)))</f>
        <v>─</v>
      </c>
    </row>
    <row r="21" spans="1:27" ht="30" customHeight="1">
      <c r="A21" s="123"/>
      <c r="B21" s="173"/>
      <c r="C21" s="174"/>
      <c r="D21" s="174"/>
      <c r="E21" s="174"/>
      <c r="F21" s="174"/>
      <c r="G21" s="175"/>
      <c r="H21" s="157" t="s">
        <v>208</v>
      </c>
      <c r="I21" s="158"/>
      <c r="J21" s="158"/>
      <c r="K21" s="158"/>
      <c r="L21" s="158"/>
      <c r="M21" s="158"/>
      <c r="N21" s="159"/>
      <c r="O21" s="74"/>
      <c r="P21" s="160" t="s">
        <v>209</v>
      </c>
      <c r="Q21" s="161"/>
      <c r="R21" s="161"/>
      <c r="S21" s="161"/>
      <c r="T21" s="162"/>
      <c r="U21" s="163" t="s">
        <v>210</v>
      </c>
      <c r="V21" s="164"/>
      <c r="W21" s="164"/>
      <c r="X21" s="164"/>
      <c r="Y21" s="164"/>
      <c r="Z21" s="165"/>
      <c r="AA21" s="34">
        <f>IF(O21="",0,IF(AND(U20="○",O21&lt;54),0,IF(AND(U20="○",O21&gt;=54),3*ROUNDUP((O21-53)/12,0),3*ROUNDUP(O21/12,0))))</f>
        <v>0</v>
      </c>
    </row>
    <row r="22" spans="1:27" ht="44.25" customHeight="1">
      <c r="A22" s="60" t="s">
        <v>211</v>
      </c>
      <c r="B22" s="107" t="s">
        <v>212</v>
      </c>
      <c r="C22" s="107"/>
      <c r="D22" s="107"/>
      <c r="E22" s="107"/>
      <c r="F22" s="107"/>
      <c r="G22" s="107"/>
      <c r="H22" s="65">
        <v>1</v>
      </c>
      <c r="I22" s="73"/>
      <c r="J22" s="150" t="s">
        <v>213</v>
      </c>
      <c r="K22" s="150"/>
      <c r="L22" s="150"/>
      <c r="M22" s="150"/>
      <c r="N22" s="150"/>
      <c r="O22" s="73"/>
      <c r="P22" s="150" t="s">
        <v>214</v>
      </c>
      <c r="Q22" s="150"/>
      <c r="R22" s="150"/>
      <c r="S22" s="150"/>
      <c r="T22" s="150"/>
      <c r="U22" s="73"/>
      <c r="V22" s="166" t="s">
        <v>215</v>
      </c>
      <c r="W22" s="167"/>
      <c r="X22" s="167"/>
      <c r="Y22" s="167"/>
      <c r="Z22" s="168"/>
      <c r="AA22" s="34" t="str">
        <f>IF(AND(I22="",O22="",U22=""),"─",IF(AND(U22="",O22=""),H22,IF(U22="",H22*3,H22*5)))</f>
        <v>─</v>
      </c>
    </row>
    <row r="23" spans="1:27" ht="30" customHeight="1">
      <c r="A23" s="60" t="s">
        <v>216</v>
      </c>
      <c r="B23" s="107" t="s">
        <v>217</v>
      </c>
      <c r="C23" s="107"/>
      <c r="D23" s="107"/>
      <c r="E23" s="107"/>
      <c r="F23" s="107"/>
      <c r="G23" s="107"/>
      <c r="H23" s="65">
        <v>2</v>
      </c>
      <c r="I23" s="73"/>
      <c r="J23" s="150" t="s">
        <v>218</v>
      </c>
      <c r="K23" s="150"/>
      <c r="L23" s="150"/>
      <c r="M23" s="150"/>
      <c r="N23" s="150"/>
      <c r="O23" s="73"/>
      <c r="P23" s="150" t="s">
        <v>219</v>
      </c>
      <c r="Q23" s="150"/>
      <c r="R23" s="150"/>
      <c r="S23" s="150"/>
      <c r="T23" s="150"/>
      <c r="U23" s="73"/>
      <c r="V23" s="166" t="s">
        <v>220</v>
      </c>
      <c r="W23" s="167"/>
      <c r="X23" s="167"/>
      <c r="Y23" s="167"/>
      <c r="Z23" s="168"/>
      <c r="AA23" s="34" t="str">
        <f>IF(AND(I23="",O23="",U23=""),"─",IF(AND(U23="",O23=""),H23,IF(U23="",H23*3,H23*5)))</f>
        <v>─</v>
      </c>
    </row>
    <row r="24" spans="1:27" ht="30" customHeight="1">
      <c r="A24" s="169" t="s">
        <v>221</v>
      </c>
      <c r="B24" s="170" t="s">
        <v>222</v>
      </c>
      <c r="C24" s="171"/>
      <c r="D24" s="171"/>
      <c r="E24" s="171"/>
      <c r="F24" s="171"/>
      <c r="G24" s="172"/>
      <c r="H24" s="65">
        <v>3</v>
      </c>
      <c r="I24" s="73"/>
      <c r="J24" s="150" t="s">
        <v>223</v>
      </c>
      <c r="K24" s="150"/>
      <c r="L24" s="150"/>
      <c r="M24" s="150"/>
      <c r="N24" s="150"/>
      <c r="O24" s="73"/>
      <c r="P24" s="150" t="s">
        <v>224</v>
      </c>
      <c r="Q24" s="150"/>
      <c r="R24" s="150"/>
      <c r="S24" s="150"/>
      <c r="T24" s="150"/>
      <c r="U24" s="73"/>
      <c r="V24" s="166" t="s">
        <v>225</v>
      </c>
      <c r="W24" s="167"/>
      <c r="X24" s="167"/>
      <c r="Y24" s="167"/>
      <c r="Z24" s="168"/>
      <c r="AA24" s="34" t="str">
        <f>IF(AND(I24="",O24="",U24=""),"─",IF(AND(U24="",O24=""),H24,IF(U24="",H24*3,H24*5)))</f>
        <v>─</v>
      </c>
    </row>
    <row r="25" spans="1:27" ht="30" customHeight="1">
      <c r="A25" s="123"/>
      <c r="B25" s="173"/>
      <c r="C25" s="174"/>
      <c r="D25" s="174"/>
      <c r="E25" s="174"/>
      <c r="F25" s="174"/>
      <c r="G25" s="175"/>
      <c r="H25" s="157" t="s">
        <v>226</v>
      </c>
      <c r="I25" s="158"/>
      <c r="J25" s="158"/>
      <c r="K25" s="158"/>
      <c r="L25" s="158"/>
      <c r="M25" s="158"/>
      <c r="N25" s="159"/>
      <c r="O25" s="74"/>
      <c r="P25" s="160" t="s">
        <v>101</v>
      </c>
      <c r="Q25" s="161"/>
      <c r="R25" s="161"/>
      <c r="S25" s="161"/>
      <c r="T25" s="162"/>
      <c r="U25" s="163" t="s">
        <v>210</v>
      </c>
      <c r="V25" s="164"/>
      <c r="W25" s="164"/>
      <c r="X25" s="164"/>
      <c r="Y25" s="164"/>
      <c r="Z25" s="165"/>
      <c r="AA25" s="34">
        <f>IF(O25="",0,IF(AND(U24="○",O25&lt;13),0,IF(AND(U24="○",O25&gt;=13),3*ROUNDUP((O25-12)/3,0),3*ROUNDUP(O25/3,0))))</f>
        <v>0</v>
      </c>
    </row>
    <row r="26" spans="1:27" ht="48.75" customHeight="1">
      <c r="A26" s="60" t="s">
        <v>227</v>
      </c>
      <c r="B26" s="107" t="s">
        <v>228</v>
      </c>
      <c r="C26" s="107"/>
      <c r="D26" s="107"/>
      <c r="E26" s="107"/>
      <c r="F26" s="107"/>
      <c r="G26" s="107"/>
      <c r="H26" s="65">
        <v>2</v>
      </c>
      <c r="I26" s="73"/>
      <c r="J26" s="150" t="s">
        <v>229</v>
      </c>
      <c r="K26" s="150"/>
      <c r="L26" s="150"/>
      <c r="M26" s="150"/>
      <c r="N26" s="150"/>
      <c r="O26" s="73"/>
      <c r="P26" s="150" t="s">
        <v>230</v>
      </c>
      <c r="Q26" s="150"/>
      <c r="R26" s="150"/>
      <c r="S26" s="150"/>
      <c r="T26" s="150"/>
      <c r="U26" s="73"/>
      <c r="V26" s="166" t="s">
        <v>231</v>
      </c>
      <c r="W26" s="167"/>
      <c r="X26" s="167"/>
      <c r="Y26" s="167"/>
      <c r="Z26" s="168"/>
      <c r="AA26" s="34" t="str">
        <f>IF(AND(I26="",O26="",U26=""),"─",IF(AND(U26="",O26=""),H26,IF(U26="",H26*3,H26*5)))</f>
        <v>─</v>
      </c>
    </row>
    <row r="27" spans="1:27" ht="30" customHeight="1">
      <c r="A27" s="60" t="s">
        <v>232</v>
      </c>
      <c r="B27" s="107" t="s">
        <v>233</v>
      </c>
      <c r="C27" s="107"/>
      <c r="D27" s="107"/>
      <c r="E27" s="107"/>
      <c r="F27" s="107"/>
      <c r="G27" s="107"/>
      <c r="H27" s="65">
        <v>3</v>
      </c>
      <c r="I27" s="63"/>
      <c r="J27" s="35"/>
      <c r="K27" s="35"/>
      <c r="L27" s="35"/>
      <c r="M27" s="35"/>
      <c r="N27" s="35"/>
      <c r="O27" s="35"/>
      <c r="P27" s="35"/>
      <c r="Q27" s="35"/>
      <c r="R27" s="36" t="s">
        <v>234</v>
      </c>
      <c r="S27" s="75"/>
      <c r="T27" s="37" t="s">
        <v>235</v>
      </c>
      <c r="U27" s="37"/>
      <c r="V27" s="35"/>
      <c r="W27" s="35"/>
      <c r="X27" s="35"/>
      <c r="Y27" s="35"/>
      <c r="Z27" s="38"/>
      <c r="AA27" s="34" t="str">
        <f t="shared" ref="AA27:AA32" si="1">IF(S27="","─",S27*H27)</f>
        <v>─</v>
      </c>
    </row>
    <row r="28" spans="1:27" ht="30" customHeight="1">
      <c r="A28" s="60" t="s">
        <v>236</v>
      </c>
      <c r="B28" s="107" t="s">
        <v>237</v>
      </c>
      <c r="C28" s="107"/>
      <c r="D28" s="107"/>
      <c r="E28" s="107"/>
      <c r="F28" s="107"/>
      <c r="G28" s="107"/>
      <c r="H28" s="65">
        <v>2</v>
      </c>
      <c r="I28" s="63"/>
      <c r="J28" s="35"/>
      <c r="K28" s="35"/>
      <c r="L28" s="35"/>
      <c r="M28" s="35"/>
      <c r="N28" s="35"/>
      <c r="O28" s="35"/>
      <c r="P28" s="35"/>
      <c r="Q28" s="35"/>
      <c r="R28" s="36" t="s">
        <v>234</v>
      </c>
      <c r="S28" s="75"/>
      <c r="T28" s="37" t="s">
        <v>235</v>
      </c>
      <c r="U28" s="37"/>
      <c r="V28" s="35"/>
      <c r="W28" s="35"/>
      <c r="X28" s="35"/>
      <c r="Y28" s="35"/>
      <c r="Z28" s="38"/>
      <c r="AA28" s="34" t="str">
        <f t="shared" si="1"/>
        <v>─</v>
      </c>
    </row>
    <row r="29" spans="1:27" ht="20.100000000000001" customHeight="1">
      <c r="A29" s="60" t="s">
        <v>238</v>
      </c>
      <c r="B29" s="107" t="s">
        <v>239</v>
      </c>
      <c r="C29" s="107"/>
      <c r="D29" s="107"/>
      <c r="E29" s="107"/>
      <c r="F29" s="107"/>
      <c r="G29" s="107"/>
      <c r="H29" s="65">
        <v>5</v>
      </c>
      <c r="I29" s="63"/>
      <c r="J29" s="35"/>
      <c r="K29" s="35"/>
      <c r="L29" s="35"/>
      <c r="M29" s="35"/>
      <c r="N29" s="35"/>
      <c r="O29" s="35"/>
      <c r="P29" s="35"/>
      <c r="Q29" s="35"/>
      <c r="R29" s="36" t="s">
        <v>234</v>
      </c>
      <c r="S29" s="75"/>
      <c r="T29" s="37" t="s">
        <v>235</v>
      </c>
      <c r="U29" s="37"/>
      <c r="V29" s="35"/>
      <c r="W29" s="35"/>
      <c r="X29" s="35"/>
      <c r="Y29" s="35"/>
      <c r="Z29" s="38"/>
      <c r="AA29" s="34" t="str">
        <f t="shared" si="1"/>
        <v>─</v>
      </c>
    </row>
    <row r="30" spans="1:27" ht="30" customHeight="1">
      <c r="A30" s="60" t="s">
        <v>240</v>
      </c>
      <c r="B30" s="136" t="s">
        <v>241</v>
      </c>
      <c r="C30" s="155"/>
      <c r="D30" s="155"/>
      <c r="E30" s="155"/>
      <c r="F30" s="155"/>
      <c r="G30" s="156"/>
      <c r="H30" s="65">
        <v>2</v>
      </c>
      <c r="I30" s="63"/>
      <c r="J30" s="35"/>
      <c r="K30" s="35"/>
      <c r="L30" s="35"/>
      <c r="M30" s="35"/>
      <c r="N30" s="35"/>
      <c r="O30" s="35"/>
      <c r="P30" s="35"/>
      <c r="Q30" s="35"/>
      <c r="R30" s="36" t="s">
        <v>234</v>
      </c>
      <c r="S30" s="75"/>
      <c r="T30" s="37" t="s">
        <v>235</v>
      </c>
      <c r="U30" s="37"/>
      <c r="V30" s="35"/>
      <c r="W30" s="35"/>
      <c r="X30" s="35"/>
      <c r="Y30" s="35"/>
      <c r="Z30" s="38"/>
      <c r="AA30" s="34" t="str">
        <f t="shared" si="1"/>
        <v>─</v>
      </c>
    </row>
    <row r="31" spans="1:27" ht="42.75" customHeight="1">
      <c r="A31" s="60" t="s">
        <v>242</v>
      </c>
      <c r="B31" s="136" t="s">
        <v>243</v>
      </c>
      <c r="C31" s="155"/>
      <c r="D31" s="155"/>
      <c r="E31" s="155"/>
      <c r="F31" s="155"/>
      <c r="G31" s="156"/>
      <c r="H31" s="65">
        <v>1</v>
      </c>
      <c r="I31" s="63"/>
      <c r="J31" s="35"/>
      <c r="K31" s="35"/>
      <c r="L31" s="35"/>
      <c r="M31" s="35"/>
      <c r="N31" s="35"/>
      <c r="O31" s="35"/>
      <c r="P31" s="35"/>
      <c r="Q31" s="35"/>
      <c r="R31" s="36" t="s">
        <v>244</v>
      </c>
      <c r="S31" s="75"/>
      <c r="T31" s="37" t="s">
        <v>245</v>
      </c>
      <c r="U31" s="37"/>
      <c r="V31" s="35"/>
      <c r="W31" s="35"/>
      <c r="X31" s="35"/>
      <c r="Y31" s="35"/>
      <c r="Z31" s="38"/>
      <c r="AA31" s="34" t="str">
        <f t="shared" si="1"/>
        <v>─</v>
      </c>
    </row>
    <row r="32" spans="1:27" ht="42.75" customHeight="1">
      <c r="A32" s="60" t="s">
        <v>246</v>
      </c>
      <c r="B32" s="107" t="s">
        <v>247</v>
      </c>
      <c r="C32" s="107"/>
      <c r="D32" s="107"/>
      <c r="E32" s="107"/>
      <c r="F32" s="107"/>
      <c r="G32" s="107"/>
      <c r="H32" s="65">
        <v>2</v>
      </c>
      <c r="I32" s="63"/>
      <c r="J32" s="35"/>
      <c r="K32" s="35"/>
      <c r="L32" s="35"/>
      <c r="M32" s="35"/>
      <c r="N32" s="35"/>
      <c r="O32" s="35"/>
      <c r="P32" s="35"/>
      <c r="Q32" s="35"/>
      <c r="R32" s="36" t="s">
        <v>234</v>
      </c>
      <c r="S32" s="75"/>
      <c r="T32" s="37" t="s">
        <v>235</v>
      </c>
      <c r="U32" s="37"/>
      <c r="V32" s="35"/>
      <c r="W32" s="35"/>
      <c r="X32" s="35"/>
      <c r="Y32" s="35"/>
      <c r="Z32" s="38"/>
      <c r="AA32" s="34" t="str">
        <f t="shared" si="1"/>
        <v>─</v>
      </c>
    </row>
    <row r="33" spans="1:27" ht="30" customHeight="1">
      <c r="A33" s="61" t="s">
        <v>248</v>
      </c>
      <c r="B33" s="107" t="s">
        <v>249</v>
      </c>
      <c r="C33" s="107"/>
      <c r="D33" s="107"/>
      <c r="E33" s="107"/>
      <c r="F33" s="107"/>
      <c r="G33" s="107"/>
      <c r="H33" s="65">
        <v>5</v>
      </c>
      <c r="I33" s="73"/>
      <c r="J33" s="150" t="s">
        <v>250</v>
      </c>
      <c r="K33" s="150"/>
      <c r="L33" s="150"/>
      <c r="M33" s="150"/>
      <c r="N33" s="150"/>
      <c r="O33" s="68"/>
      <c r="P33" s="151"/>
      <c r="Q33" s="151"/>
      <c r="R33" s="151"/>
      <c r="S33" s="151"/>
      <c r="T33" s="151"/>
      <c r="U33" s="68"/>
      <c r="V33" s="152"/>
      <c r="W33" s="153"/>
      <c r="X33" s="153"/>
      <c r="Y33" s="153"/>
      <c r="Z33" s="154"/>
      <c r="AA33" s="34" t="str">
        <f>IF(AND(I33="",O33="",U33=""),"─",IF(AND(U33="",O33=""),H33,IF(U33="",H33*3,H33*5)))</f>
        <v>─</v>
      </c>
    </row>
    <row r="34" spans="1:27" ht="20.100000000000001" customHeight="1">
      <c r="A34" s="136" t="s">
        <v>251</v>
      </c>
      <c r="B34" s="155"/>
      <c r="C34" s="155"/>
      <c r="D34" s="155"/>
      <c r="E34" s="155"/>
      <c r="F34" s="155"/>
      <c r="G34" s="155"/>
      <c r="H34" s="155"/>
      <c r="I34" s="155"/>
      <c r="J34" s="155"/>
      <c r="K34" s="155"/>
      <c r="L34" s="155"/>
      <c r="M34" s="155"/>
      <c r="N34" s="155"/>
      <c r="O34" s="155"/>
      <c r="P34" s="155"/>
      <c r="Q34" s="155"/>
      <c r="R34" s="155"/>
      <c r="S34" s="155"/>
      <c r="T34" s="155"/>
      <c r="U34" s="155"/>
      <c r="V34" s="155"/>
      <c r="W34" s="155"/>
      <c r="X34" s="155"/>
      <c r="Y34" s="155"/>
      <c r="Z34" s="156"/>
      <c r="AA34" s="39">
        <f>SUM(AA14:AA33)</f>
        <v>0</v>
      </c>
    </row>
    <row r="35" spans="1:27" ht="20.100000000000001" customHeight="1">
      <c r="A35" s="40"/>
    </row>
  </sheetData>
  <sheetProtection sheet="1" selectLockedCells="1"/>
  <mergeCells count="93">
    <mergeCell ref="U12:Z12"/>
    <mergeCell ref="AA12:AA13"/>
    <mergeCell ref="A7:G7"/>
    <mergeCell ref="H7:AA7"/>
    <mergeCell ref="A9:AA9"/>
    <mergeCell ref="J13:L13"/>
    <mergeCell ref="P13:R13"/>
    <mergeCell ref="V13:X13"/>
    <mergeCell ref="A11:G13"/>
    <mergeCell ref="H11:H13"/>
    <mergeCell ref="I11:AA11"/>
    <mergeCell ref="I12:N12"/>
    <mergeCell ref="O12:T12"/>
    <mergeCell ref="D1:G1"/>
    <mergeCell ref="H1:N1"/>
    <mergeCell ref="O1:T1"/>
    <mergeCell ref="U1:AA1"/>
    <mergeCell ref="A2:G2"/>
    <mergeCell ref="H2:N2"/>
    <mergeCell ref="O2:T2"/>
    <mergeCell ref="U2:AA2"/>
    <mergeCell ref="A4:AA4"/>
    <mergeCell ref="A6:G6"/>
    <mergeCell ref="H6:N6"/>
    <mergeCell ref="O6:T6"/>
    <mergeCell ref="A8:G8"/>
    <mergeCell ref="H8:N8"/>
    <mergeCell ref="O8:T8"/>
    <mergeCell ref="U8:AA8"/>
    <mergeCell ref="U6:AA6"/>
    <mergeCell ref="B15:G15"/>
    <mergeCell ref="J15:N15"/>
    <mergeCell ref="P15:T15"/>
    <mergeCell ref="V15:Z15"/>
    <mergeCell ref="B14:G14"/>
    <mergeCell ref="J14:N14"/>
    <mergeCell ref="P14:T14"/>
    <mergeCell ref="V14:Z14"/>
    <mergeCell ref="B16:G16"/>
    <mergeCell ref="J16:N16"/>
    <mergeCell ref="P16:T16"/>
    <mergeCell ref="V16:Z16"/>
    <mergeCell ref="B17:G17"/>
    <mergeCell ref="J17:N17"/>
    <mergeCell ref="P17:T17"/>
    <mergeCell ref="V17:Z17"/>
    <mergeCell ref="B18:G18"/>
    <mergeCell ref="J18:N18"/>
    <mergeCell ref="P18:T18"/>
    <mergeCell ref="V18:Z18"/>
    <mergeCell ref="B19:G19"/>
    <mergeCell ref="J19:N19"/>
    <mergeCell ref="P19:T19"/>
    <mergeCell ref="V19:Z19"/>
    <mergeCell ref="A20:A21"/>
    <mergeCell ref="B20:G21"/>
    <mergeCell ref="J20:N20"/>
    <mergeCell ref="P20:T20"/>
    <mergeCell ref="V20:Z20"/>
    <mergeCell ref="H21:N21"/>
    <mergeCell ref="P21:T21"/>
    <mergeCell ref="U21:Z21"/>
    <mergeCell ref="B22:G22"/>
    <mergeCell ref="J22:N22"/>
    <mergeCell ref="P22:T22"/>
    <mergeCell ref="V22:Z22"/>
    <mergeCell ref="B23:G23"/>
    <mergeCell ref="J23:N23"/>
    <mergeCell ref="P23:T23"/>
    <mergeCell ref="V23:Z23"/>
    <mergeCell ref="A24:A25"/>
    <mergeCell ref="B24:G25"/>
    <mergeCell ref="J24:N24"/>
    <mergeCell ref="P24:T24"/>
    <mergeCell ref="V24:Z24"/>
    <mergeCell ref="B32:G32"/>
    <mergeCell ref="H25:N25"/>
    <mergeCell ref="P25:T25"/>
    <mergeCell ref="U25:Z25"/>
    <mergeCell ref="B26:G26"/>
    <mergeCell ref="J26:N26"/>
    <mergeCell ref="P26:T26"/>
    <mergeCell ref="V26:Z26"/>
    <mergeCell ref="B27:G27"/>
    <mergeCell ref="B28:G28"/>
    <mergeCell ref="B29:G29"/>
    <mergeCell ref="B30:G30"/>
    <mergeCell ref="B31:G31"/>
    <mergeCell ref="B33:G33"/>
    <mergeCell ref="J33:N33"/>
    <mergeCell ref="P33:T33"/>
    <mergeCell ref="V33:Z33"/>
    <mergeCell ref="A34:Z34"/>
  </mergeCells>
  <phoneticPr fontId="2"/>
  <dataValidations count="1">
    <dataValidation type="list" allowBlank="1" showInputMessage="1" showErrorMessage="1" sqref="U14 I19:I20 I22:I24 O22:O24 U22:U24 I26 O26 U26 I33 U16:U20 O14:O20 I14:I16" xr:uid="{26AAD4FF-326A-4CE9-A426-8D9494CFE4CB}">
      <formula1>"○"</formula1>
    </dataValidation>
  </dataValidations>
  <printOptions horizontalCentered="1"/>
  <pageMargins left="0.78740157480314965" right="0.51181102362204722" top="0.59055118110236227" bottom="0.19685039370078741" header="0.51181102362204722" footer="0.31496062992125984"/>
  <pageSetup paperSize="9" scale="87"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D62EE8-F3C9-4D0B-9C11-BD066CB8A5AB}">
  <dimension ref="A1:AA30"/>
  <sheetViews>
    <sheetView view="pageBreakPreview" topLeftCell="A13" zoomScaleNormal="85" zoomScaleSheetLayoutView="100" workbookViewId="0">
      <selection activeCell="I14" sqref="I14"/>
    </sheetView>
  </sheetViews>
  <sheetFormatPr defaultColWidth="3.44140625" defaultRowHeight="20.100000000000001" customHeight="1"/>
  <cols>
    <col min="1" max="1" width="2.88671875" style="7" bestFit="1" customWidth="1"/>
    <col min="2" max="2" width="3.44140625" style="7"/>
    <col min="3" max="3" width="3.44140625" style="7" customWidth="1"/>
    <col min="4" max="7" width="3.44140625" style="7"/>
    <col min="8" max="9" width="3.44140625" style="7" customWidth="1"/>
    <col min="10" max="12" width="3.44140625" style="7"/>
    <col min="13" max="13" width="3.44140625" style="7" customWidth="1"/>
    <col min="14" max="18" width="3.44140625" style="7"/>
    <col min="19" max="19" width="3.44140625" style="7" customWidth="1"/>
    <col min="20" max="24" width="3.44140625" style="7"/>
    <col min="25" max="25" width="3.44140625" style="7" customWidth="1"/>
    <col min="26" max="26" width="3.44140625" style="7"/>
    <col min="27" max="27" width="4.44140625" style="7" customWidth="1"/>
    <col min="28" max="251" width="3.44140625" style="7"/>
    <col min="252" max="252" width="2.88671875" style="7" bestFit="1" customWidth="1"/>
    <col min="253" max="507" width="3.44140625" style="7"/>
    <col min="508" max="508" width="2.88671875" style="7" bestFit="1" customWidth="1"/>
    <col min="509" max="763" width="3.44140625" style="7"/>
    <col min="764" max="764" width="2.88671875" style="7" bestFit="1" customWidth="1"/>
    <col min="765" max="1019" width="3.44140625" style="7"/>
    <col min="1020" max="1020" width="2.88671875" style="7" bestFit="1" customWidth="1"/>
    <col min="1021" max="1275" width="3.44140625" style="7"/>
    <col min="1276" max="1276" width="2.88671875" style="7" bestFit="1" customWidth="1"/>
    <col min="1277" max="1531" width="3.44140625" style="7"/>
    <col min="1532" max="1532" width="2.88671875" style="7" bestFit="1" customWidth="1"/>
    <col min="1533" max="1787" width="3.44140625" style="7"/>
    <col min="1788" max="1788" width="2.88671875" style="7" bestFit="1" customWidth="1"/>
    <col min="1789" max="2043" width="3.44140625" style="7"/>
    <col min="2044" max="2044" width="2.88671875" style="7" bestFit="1" customWidth="1"/>
    <col min="2045" max="2299" width="3.44140625" style="7"/>
    <col min="2300" max="2300" width="2.88671875" style="7" bestFit="1" customWidth="1"/>
    <col min="2301" max="2555" width="3.44140625" style="7"/>
    <col min="2556" max="2556" width="2.88671875" style="7" bestFit="1" customWidth="1"/>
    <col min="2557" max="2811" width="3.44140625" style="7"/>
    <col min="2812" max="2812" width="2.88671875" style="7" bestFit="1" customWidth="1"/>
    <col min="2813" max="3067" width="3.44140625" style="7"/>
    <col min="3068" max="3068" width="2.88671875" style="7" bestFit="1" customWidth="1"/>
    <col min="3069" max="3323" width="3.44140625" style="7"/>
    <col min="3324" max="3324" width="2.88671875" style="7" bestFit="1" customWidth="1"/>
    <col min="3325" max="3579" width="3.44140625" style="7"/>
    <col min="3580" max="3580" width="2.88671875" style="7" bestFit="1" customWidth="1"/>
    <col min="3581" max="3835" width="3.44140625" style="7"/>
    <col min="3836" max="3836" width="2.88671875" style="7" bestFit="1" customWidth="1"/>
    <col min="3837" max="4091" width="3.44140625" style="7"/>
    <col min="4092" max="4092" width="2.88671875" style="7" bestFit="1" customWidth="1"/>
    <col min="4093" max="4347" width="3.44140625" style="7"/>
    <col min="4348" max="4348" width="2.88671875" style="7" bestFit="1" customWidth="1"/>
    <col min="4349" max="4603" width="3.44140625" style="7"/>
    <col min="4604" max="4604" width="2.88671875" style="7" bestFit="1" customWidth="1"/>
    <col min="4605" max="4859" width="3.44140625" style="7"/>
    <col min="4860" max="4860" width="2.88671875" style="7" bestFit="1" customWidth="1"/>
    <col min="4861" max="5115" width="3.44140625" style="7"/>
    <col min="5116" max="5116" width="2.88671875" style="7" bestFit="1" customWidth="1"/>
    <col min="5117" max="5371" width="3.44140625" style="7"/>
    <col min="5372" max="5372" width="2.88671875" style="7" bestFit="1" customWidth="1"/>
    <col min="5373" max="5627" width="3.44140625" style="7"/>
    <col min="5628" max="5628" width="2.88671875" style="7" bestFit="1" customWidth="1"/>
    <col min="5629" max="5883" width="3.44140625" style="7"/>
    <col min="5884" max="5884" width="2.88671875" style="7" bestFit="1" customWidth="1"/>
    <col min="5885" max="6139" width="3.44140625" style="7"/>
    <col min="6140" max="6140" width="2.88671875" style="7" bestFit="1" customWidth="1"/>
    <col min="6141" max="6395" width="3.44140625" style="7"/>
    <col min="6396" max="6396" width="2.88671875" style="7" bestFit="1" customWidth="1"/>
    <col min="6397" max="6651" width="3.44140625" style="7"/>
    <col min="6652" max="6652" width="2.88671875" style="7" bestFit="1" customWidth="1"/>
    <col min="6653" max="6907" width="3.44140625" style="7"/>
    <col min="6908" max="6908" width="2.88671875" style="7" bestFit="1" customWidth="1"/>
    <col min="6909" max="7163" width="3.44140625" style="7"/>
    <col min="7164" max="7164" width="2.88671875" style="7" bestFit="1" customWidth="1"/>
    <col min="7165" max="7419" width="3.44140625" style="7"/>
    <col min="7420" max="7420" width="2.88671875" style="7" bestFit="1" customWidth="1"/>
    <col min="7421" max="7675" width="3.44140625" style="7"/>
    <col min="7676" max="7676" width="2.88671875" style="7" bestFit="1" customWidth="1"/>
    <col min="7677" max="7931" width="3.44140625" style="7"/>
    <col min="7932" max="7932" width="2.88671875" style="7" bestFit="1" customWidth="1"/>
    <col min="7933" max="8187" width="3.44140625" style="7"/>
    <col min="8188" max="8188" width="2.88671875" style="7" bestFit="1" customWidth="1"/>
    <col min="8189" max="8443" width="3.44140625" style="7"/>
    <col min="8444" max="8444" width="2.88671875" style="7" bestFit="1" customWidth="1"/>
    <col min="8445" max="8699" width="3.44140625" style="7"/>
    <col min="8700" max="8700" width="2.88671875" style="7" bestFit="1" customWidth="1"/>
    <col min="8701" max="8955" width="3.44140625" style="7"/>
    <col min="8956" max="8956" width="2.88671875" style="7" bestFit="1" customWidth="1"/>
    <col min="8957" max="9211" width="3.44140625" style="7"/>
    <col min="9212" max="9212" width="2.88671875" style="7" bestFit="1" customWidth="1"/>
    <col min="9213" max="9467" width="3.44140625" style="7"/>
    <col min="9468" max="9468" width="2.88671875" style="7" bestFit="1" customWidth="1"/>
    <col min="9469" max="9723" width="3.44140625" style="7"/>
    <col min="9724" max="9724" width="2.88671875" style="7" bestFit="1" customWidth="1"/>
    <col min="9725" max="9979" width="3.44140625" style="7"/>
    <col min="9980" max="9980" width="2.88671875" style="7" bestFit="1" customWidth="1"/>
    <col min="9981" max="10235" width="3.44140625" style="7"/>
    <col min="10236" max="10236" width="2.88671875" style="7" bestFit="1" customWidth="1"/>
    <col min="10237" max="10491" width="3.44140625" style="7"/>
    <col min="10492" max="10492" width="2.88671875" style="7" bestFit="1" customWidth="1"/>
    <col min="10493" max="10747" width="3.44140625" style="7"/>
    <col min="10748" max="10748" width="2.88671875" style="7" bestFit="1" customWidth="1"/>
    <col min="10749" max="11003" width="3.44140625" style="7"/>
    <col min="11004" max="11004" width="2.88671875" style="7" bestFit="1" customWidth="1"/>
    <col min="11005" max="11259" width="3.44140625" style="7"/>
    <col min="11260" max="11260" width="2.88671875" style="7" bestFit="1" customWidth="1"/>
    <col min="11261" max="11515" width="3.44140625" style="7"/>
    <col min="11516" max="11516" width="2.88671875" style="7" bestFit="1" customWidth="1"/>
    <col min="11517" max="11771" width="3.44140625" style="7"/>
    <col min="11772" max="11772" width="2.88671875" style="7" bestFit="1" customWidth="1"/>
    <col min="11773" max="12027" width="3.44140625" style="7"/>
    <col min="12028" max="12028" width="2.88671875" style="7" bestFit="1" customWidth="1"/>
    <col min="12029" max="12283" width="3.44140625" style="7"/>
    <col min="12284" max="12284" width="2.88671875" style="7" bestFit="1" customWidth="1"/>
    <col min="12285" max="12539" width="3.44140625" style="7"/>
    <col min="12540" max="12540" width="2.88671875" style="7" bestFit="1" customWidth="1"/>
    <col min="12541" max="12795" width="3.44140625" style="7"/>
    <col min="12796" max="12796" width="2.88671875" style="7" bestFit="1" customWidth="1"/>
    <col min="12797" max="13051" width="3.44140625" style="7"/>
    <col min="13052" max="13052" width="2.88671875" style="7" bestFit="1" customWidth="1"/>
    <col min="13053" max="13307" width="3.44140625" style="7"/>
    <col min="13308" max="13308" width="2.88671875" style="7" bestFit="1" customWidth="1"/>
    <col min="13309" max="13563" width="3.44140625" style="7"/>
    <col min="13564" max="13564" width="2.88671875" style="7" bestFit="1" customWidth="1"/>
    <col min="13565" max="13819" width="3.44140625" style="7"/>
    <col min="13820" max="13820" width="2.88671875" style="7" bestFit="1" customWidth="1"/>
    <col min="13821" max="14075" width="3.44140625" style="7"/>
    <col min="14076" max="14076" width="2.88671875" style="7" bestFit="1" customWidth="1"/>
    <col min="14077" max="14331" width="3.44140625" style="7"/>
    <col min="14332" max="14332" width="2.88671875" style="7" bestFit="1" customWidth="1"/>
    <col min="14333" max="14587" width="3.44140625" style="7"/>
    <col min="14588" max="14588" width="2.88671875" style="7" bestFit="1" customWidth="1"/>
    <col min="14589" max="14843" width="3.44140625" style="7"/>
    <col min="14844" max="14844" width="2.88671875" style="7" bestFit="1" customWidth="1"/>
    <col min="14845" max="15099" width="3.44140625" style="7"/>
    <col min="15100" max="15100" width="2.88671875" style="7" bestFit="1" customWidth="1"/>
    <col min="15101" max="15355" width="3.44140625" style="7"/>
    <col min="15356" max="15356" width="2.88671875" style="7" bestFit="1" customWidth="1"/>
    <col min="15357" max="15611" width="3.44140625" style="7"/>
    <col min="15612" max="15612" width="2.88671875" style="7" bestFit="1" customWidth="1"/>
    <col min="15613" max="15867" width="3.44140625" style="7"/>
    <col min="15868" max="15868" width="2.88671875" style="7" bestFit="1" customWidth="1"/>
    <col min="15869" max="16123" width="3.44140625" style="7"/>
    <col min="16124" max="16124" width="2.88671875" style="7" bestFit="1" customWidth="1"/>
    <col min="16125" max="16384" width="3.44140625" style="7"/>
  </cols>
  <sheetData>
    <row r="1" spans="1:27" ht="20.100000000000001" customHeight="1">
      <c r="A1" s="2" t="s">
        <v>252</v>
      </c>
      <c r="B1" s="2"/>
      <c r="C1" s="2"/>
      <c r="D1" s="105" t="s">
        <v>161</v>
      </c>
      <c r="E1" s="105"/>
      <c r="F1" s="105"/>
      <c r="G1" s="105"/>
      <c r="H1" s="105" t="str">
        <f>IF(治験経費4_経費算出基準!G1="","",治験経費4_経費算出基準!G1)</f>
        <v/>
      </c>
      <c r="I1" s="105"/>
      <c r="J1" s="105"/>
      <c r="K1" s="105"/>
      <c r="L1" s="105"/>
      <c r="M1" s="105"/>
      <c r="N1" s="105"/>
      <c r="O1" s="105" t="s">
        <v>87</v>
      </c>
      <c r="P1" s="105"/>
      <c r="Q1" s="105"/>
      <c r="R1" s="105"/>
      <c r="S1" s="105"/>
      <c r="T1" s="105"/>
      <c r="U1" s="105" t="str">
        <f>IF(治験経費4_経費算出基準!S1="","",治験経費4_経費算出基準!S1)</f>
        <v/>
      </c>
      <c r="V1" s="105"/>
      <c r="W1" s="105"/>
      <c r="X1" s="105"/>
      <c r="Y1" s="105"/>
      <c r="Z1" s="105"/>
      <c r="AA1" s="105"/>
    </row>
    <row r="2" spans="1:27" ht="20.100000000000001" customHeight="1">
      <c r="A2" s="107" t="s">
        <v>6</v>
      </c>
      <c r="B2" s="107"/>
      <c r="C2" s="107"/>
      <c r="D2" s="107"/>
      <c r="E2" s="107"/>
      <c r="F2" s="107"/>
      <c r="G2" s="107"/>
      <c r="H2" s="105" t="str">
        <f>IF(治験経費4_経費算出基準!G2="","",治験経費4_経費算出基準!G2)</f>
        <v>F：製造販売後臨床試験</v>
      </c>
      <c r="I2" s="105"/>
      <c r="J2" s="105"/>
      <c r="K2" s="105"/>
      <c r="L2" s="105"/>
      <c r="M2" s="105"/>
      <c r="N2" s="183"/>
      <c r="O2" s="105" t="s">
        <v>8</v>
      </c>
      <c r="P2" s="105"/>
      <c r="Q2" s="105"/>
      <c r="R2" s="105"/>
      <c r="S2" s="105"/>
      <c r="T2" s="105"/>
      <c r="U2" s="184" t="str">
        <f>IF(治験経費4_経費算出基準!S2="","",治験経費4_経費算出基準!S2)</f>
        <v>20xx/xx/xx</v>
      </c>
      <c r="V2" s="184"/>
      <c r="W2" s="184"/>
      <c r="X2" s="184"/>
      <c r="Y2" s="184"/>
      <c r="Z2" s="184"/>
      <c r="AA2" s="184"/>
    </row>
    <row r="3" spans="1:27" customFormat="1" ht="7.35" customHeight="1">
      <c r="A3" s="29"/>
      <c r="F3" s="30"/>
      <c r="G3" s="30"/>
    </row>
    <row r="4" spans="1:27" s="5" customFormat="1" ht="26.25" customHeight="1">
      <c r="A4" s="176" t="s">
        <v>253</v>
      </c>
      <c r="B4" s="176"/>
      <c r="C4" s="176"/>
      <c r="D4" s="176"/>
      <c r="E4" s="176"/>
      <c r="F4" s="176"/>
      <c r="G4" s="176"/>
      <c r="H4" s="176"/>
      <c r="I4" s="176"/>
      <c r="J4" s="176"/>
      <c r="K4" s="176"/>
      <c r="L4" s="176"/>
      <c r="M4" s="176"/>
      <c r="N4" s="176"/>
      <c r="O4" s="176"/>
      <c r="P4" s="176"/>
      <c r="Q4" s="176"/>
      <c r="R4" s="176"/>
      <c r="S4" s="176"/>
      <c r="T4" s="176"/>
      <c r="U4" s="176"/>
      <c r="V4" s="176"/>
      <c r="W4" s="176"/>
      <c r="X4" s="176"/>
      <c r="Y4" s="176"/>
      <c r="Z4" s="176"/>
      <c r="AA4" s="176"/>
    </row>
    <row r="5" spans="1:27"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32" t="s">
        <v>91</v>
      </c>
      <c r="B6" s="132"/>
      <c r="C6" s="132"/>
      <c r="D6" s="132"/>
      <c r="E6" s="132"/>
      <c r="F6" s="132"/>
      <c r="G6" s="132"/>
      <c r="H6" s="136" t="str">
        <f>IF(治験経費4_経費算出基準!G6="","",治験経費4_経費算出基準!G6)</f>
        <v/>
      </c>
      <c r="I6" s="155"/>
      <c r="J6" s="155"/>
      <c r="K6" s="155"/>
      <c r="L6" s="155"/>
      <c r="M6" s="155"/>
      <c r="N6" s="156"/>
      <c r="O6" s="180" t="s">
        <v>92</v>
      </c>
      <c r="P6" s="181"/>
      <c r="Q6" s="181"/>
      <c r="R6" s="181"/>
      <c r="S6" s="181"/>
      <c r="T6" s="182"/>
      <c r="U6" s="180" t="str">
        <f>IF(治験経費4_経費算出基準!S6="","",治験経費4_経費算出基準!S6)</f>
        <v/>
      </c>
      <c r="V6" s="181"/>
      <c r="W6" s="181"/>
      <c r="X6" s="181"/>
      <c r="Y6" s="181"/>
      <c r="Z6" s="181"/>
      <c r="AA6" s="182"/>
    </row>
    <row r="7" spans="1:27" ht="34.5" customHeight="1">
      <c r="A7" s="107" t="s">
        <v>93</v>
      </c>
      <c r="B7" s="107"/>
      <c r="C7" s="107"/>
      <c r="D7" s="107"/>
      <c r="E7" s="107"/>
      <c r="F7" s="107"/>
      <c r="G7" s="107"/>
      <c r="H7" s="190" t="str">
        <f>IF(治験経費4_経費算出基準!G7="","",治験経費4_経費算出基準!G7)</f>
        <v/>
      </c>
      <c r="I7" s="191"/>
      <c r="J7" s="191"/>
      <c r="K7" s="191"/>
      <c r="L7" s="191"/>
      <c r="M7" s="191"/>
      <c r="N7" s="191"/>
      <c r="O7" s="191"/>
      <c r="P7" s="191"/>
      <c r="Q7" s="191"/>
      <c r="R7" s="191"/>
      <c r="S7" s="191"/>
      <c r="T7" s="191"/>
      <c r="U7" s="191"/>
      <c r="V7" s="191"/>
      <c r="W7" s="191"/>
      <c r="X7" s="191"/>
      <c r="Y7" s="191"/>
      <c r="Z7" s="191"/>
      <c r="AA7" s="192"/>
    </row>
    <row r="8" spans="1:27" ht="25.5" customHeight="1">
      <c r="A8" s="136" t="s">
        <v>94</v>
      </c>
      <c r="B8" s="155"/>
      <c r="C8" s="155"/>
      <c r="D8" s="155"/>
      <c r="E8" s="155"/>
      <c r="F8" s="155"/>
      <c r="G8" s="156"/>
      <c r="H8" s="136" t="str">
        <f>IF(治験経費4_経費算出基準!G8="","",治験経費4_経費算出基準!G8)</f>
        <v/>
      </c>
      <c r="I8" s="155"/>
      <c r="J8" s="155"/>
      <c r="K8" s="155"/>
      <c r="L8" s="155"/>
      <c r="M8" s="155"/>
      <c r="N8" s="156"/>
      <c r="O8" s="180" t="s">
        <v>164</v>
      </c>
      <c r="P8" s="181"/>
      <c r="Q8" s="181"/>
      <c r="R8" s="181"/>
      <c r="S8" s="181"/>
      <c r="T8" s="182"/>
      <c r="U8" s="180" t="str">
        <f>IF(治験経費4_経費算出基準!S8="","",治験経費4_経費算出基準!S8)</f>
        <v/>
      </c>
      <c r="V8" s="181"/>
      <c r="W8" s="181"/>
      <c r="X8" s="181"/>
      <c r="Y8" s="181"/>
      <c r="Z8" s="181"/>
      <c r="AA8" s="182"/>
    </row>
    <row r="9" spans="1:27" s="5" customFormat="1" ht="19.2">
      <c r="A9" s="219" t="s">
        <v>165</v>
      </c>
      <c r="B9" s="220"/>
      <c r="C9" s="220"/>
      <c r="D9" s="220"/>
      <c r="E9" s="220"/>
      <c r="F9" s="220"/>
      <c r="G9" s="220"/>
      <c r="H9" s="220"/>
      <c r="I9" s="220"/>
      <c r="J9" s="220"/>
      <c r="K9" s="220"/>
      <c r="L9" s="220"/>
      <c r="M9" s="220"/>
      <c r="N9" s="220"/>
      <c r="O9" s="220"/>
      <c r="P9" s="220"/>
      <c r="Q9" s="220"/>
      <c r="R9" s="220"/>
      <c r="S9" s="220"/>
      <c r="T9" s="220"/>
      <c r="U9" s="220"/>
      <c r="V9" s="220"/>
      <c r="W9" s="220"/>
      <c r="X9" s="220"/>
      <c r="Y9" s="220"/>
      <c r="Z9" s="220"/>
      <c r="AA9" s="220"/>
    </row>
    <row r="10" spans="1:27" ht="7.35" customHeight="1">
      <c r="A10" s="31"/>
      <c r="B10" s="31"/>
      <c r="C10" s="31"/>
      <c r="D10" s="31"/>
      <c r="E10" s="31"/>
      <c r="F10" s="31"/>
      <c r="G10" s="31"/>
      <c r="H10" s="32"/>
      <c r="I10" s="32"/>
      <c r="J10" s="32"/>
      <c r="K10" s="32"/>
      <c r="L10" s="32"/>
      <c r="M10" s="32"/>
      <c r="N10" s="32"/>
      <c r="O10" s="32"/>
      <c r="P10" s="32"/>
      <c r="Q10" s="32"/>
      <c r="R10" s="32"/>
      <c r="S10" s="32"/>
      <c r="T10" s="32"/>
      <c r="U10" s="32"/>
      <c r="V10" s="32"/>
      <c r="W10" s="32"/>
      <c r="X10" s="32"/>
      <c r="Y10" s="32"/>
      <c r="Z10" s="32"/>
      <c r="AA10" s="32"/>
    </row>
    <row r="11" spans="1:27" ht="19.5" customHeight="1">
      <c r="A11" s="170" t="s">
        <v>166</v>
      </c>
      <c r="B11" s="171"/>
      <c r="C11" s="171"/>
      <c r="D11" s="171"/>
      <c r="E11" s="171"/>
      <c r="F11" s="171"/>
      <c r="G11" s="172"/>
      <c r="H11" s="198" t="s">
        <v>167</v>
      </c>
      <c r="I11" s="180" t="s">
        <v>168</v>
      </c>
      <c r="J11" s="181"/>
      <c r="K11" s="181"/>
      <c r="L11" s="181"/>
      <c r="M11" s="181"/>
      <c r="N11" s="181"/>
      <c r="O11" s="181"/>
      <c r="P11" s="181"/>
      <c r="Q11" s="181"/>
      <c r="R11" s="181"/>
      <c r="S11" s="181"/>
      <c r="T11" s="181"/>
      <c r="U11" s="181"/>
      <c r="V11" s="181"/>
      <c r="W11" s="181"/>
      <c r="X11" s="181"/>
      <c r="Y11" s="181"/>
      <c r="Z11" s="181"/>
      <c r="AA11" s="182"/>
    </row>
    <row r="12" spans="1:27" ht="20.100000000000001" customHeight="1">
      <c r="A12" s="195"/>
      <c r="B12" s="196"/>
      <c r="C12" s="196"/>
      <c r="D12" s="196"/>
      <c r="E12" s="196"/>
      <c r="F12" s="196"/>
      <c r="G12" s="197"/>
      <c r="H12" s="198"/>
      <c r="I12" s="185" t="s">
        <v>169</v>
      </c>
      <c r="J12" s="186"/>
      <c r="K12" s="186"/>
      <c r="L12" s="186"/>
      <c r="M12" s="186"/>
      <c r="N12" s="187"/>
      <c r="O12" s="185" t="s">
        <v>170</v>
      </c>
      <c r="P12" s="186"/>
      <c r="Q12" s="186"/>
      <c r="R12" s="186"/>
      <c r="S12" s="186"/>
      <c r="T12" s="187"/>
      <c r="U12" s="185" t="s">
        <v>171</v>
      </c>
      <c r="V12" s="186"/>
      <c r="W12" s="186"/>
      <c r="X12" s="186"/>
      <c r="Y12" s="186"/>
      <c r="Z12" s="187"/>
      <c r="AA12" s="218" t="s">
        <v>172</v>
      </c>
    </row>
    <row r="13" spans="1:27" ht="20.100000000000001" customHeight="1">
      <c r="A13" s="173"/>
      <c r="B13" s="174"/>
      <c r="C13" s="174"/>
      <c r="D13" s="174"/>
      <c r="E13" s="174"/>
      <c r="F13" s="174"/>
      <c r="G13" s="175"/>
      <c r="H13" s="198"/>
      <c r="I13" s="33"/>
      <c r="J13" s="62"/>
      <c r="K13" s="62"/>
      <c r="L13" s="41" t="s">
        <v>254</v>
      </c>
      <c r="M13" s="62">
        <v>1</v>
      </c>
      <c r="N13" s="67" t="s">
        <v>174</v>
      </c>
      <c r="O13" s="66"/>
      <c r="P13" s="62"/>
      <c r="Q13" s="62"/>
      <c r="R13" s="41" t="s">
        <v>254</v>
      </c>
      <c r="S13" s="62">
        <v>2</v>
      </c>
      <c r="T13" s="67" t="s">
        <v>174</v>
      </c>
      <c r="U13" s="66"/>
      <c r="V13" s="62"/>
      <c r="W13" s="62"/>
      <c r="X13" s="41" t="s">
        <v>254</v>
      </c>
      <c r="Y13" s="62">
        <v>3</v>
      </c>
      <c r="Z13" s="67" t="s">
        <v>174</v>
      </c>
      <c r="AA13" s="218"/>
    </row>
    <row r="14" spans="1:27" ht="20.100000000000001" customHeight="1">
      <c r="A14" s="61" t="s">
        <v>175</v>
      </c>
      <c r="B14" s="134" t="s">
        <v>255</v>
      </c>
      <c r="C14" s="134"/>
      <c r="D14" s="134"/>
      <c r="E14" s="134"/>
      <c r="F14" s="134"/>
      <c r="G14" s="134"/>
      <c r="H14" s="65">
        <v>1</v>
      </c>
      <c r="I14" s="73"/>
      <c r="J14" s="199" t="s">
        <v>256</v>
      </c>
      <c r="K14" s="199"/>
      <c r="L14" s="199"/>
      <c r="M14" s="199"/>
      <c r="N14" s="199"/>
      <c r="O14" s="73"/>
      <c r="P14" s="199" t="s">
        <v>257</v>
      </c>
      <c r="Q14" s="199"/>
      <c r="R14" s="199"/>
      <c r="S14" s="199"/>
      <c r="T14" s="199"/>
      <c r="U14" s="73"/>
      <c r="V14" s="199" t="s">
        <v>258</v>
      </c>
      <c r="W14" s="199"/>
      <c r="X14" s="199"/>
      <c r="Y14" s="199"/>
      <c r="Z14" s="199"/>
      <c r="AA14" s="34" t="str">
        <f>IF(AND(I14="",O14="",U14=""),"─",IF(AND(U14="",O14=""),H14,IF(U14="",H14*2,H14*3)))</f>
        <v>─</v>
      </c>
    </row>
    <row r="15" spans="1:27" ht="20.100000000000001" customHeight="1">
      <c r="A15" s="61" t="s">
        <v>180</v>
      </c>
      <c r="B15" s="134" t="s">
        <v>259</v>
      </c>
      <c r="C15" s="134"/>
      <c r="D15" s="134"/>
      <c r="E15" s="134"/>
      <c r="F15" s="134"/>
      <c r="G15" s="134"/>
      <c r="H15" s="65">
        <v>2</v>
      </c>
      <c r="I15" s="73"/>
      <c r="J15" s="199" t="s">
        <v>187</v>
      </c>
      <c r="K15" s="199"/>
      <c r="L15" s="199"/>
      <c r="M15" s="199"/>
      <c r="N15" s="199"/>
      <c r="O15" s="73"/>
      <c r="P15" s="199" t="s">
        <v>188</v>
      </c>
      <c r="Q15" s="199"/>
      <c r="R15" s="199"/>
      <c r="S15" s="199"/>
      <c r="T15" s="199"/>
      <c r="U15" s="73"/>
      <c r="V15" s="199" t="s">
        <v>189</v>
      </c>
      <c r="W15" s="199"/>
      <c r="X15" s="199"/>
      <c r="Y15" s="199"/>
      <c r="Z15" s="199"/>
      <c r="AA15" s="34" t="str">
        <f>IF(AND(I15="",O15="",U15=""),"─",IF(AND(U15="",O15=""),H15,IF(U15="",H15*2,H15*3)))</f>
        <v>─</v>
      </c>
    </row>
    <row r="16" spans="1:27" ht="30" customHeight="1">
      <c r="A16" s="205" t="s">
        <v>185</v>
      </c>
      <c r="B16" s="185" t="s">
        <v>260</v>
      </c>
      <c r="C16" s="186"/>
      <c r="D16" s="186"/>
      <c r="E16" s="186"/>
      <c r="F16" s="186"/>
      <c r="G16" s="187"/>
      <c r="H16" s="65">
        <v>3</v>
      </c>
      <c r="I16" s="73"/>
      <c r="J16" s="199" t="s">
        <v>261</v>
      </c>
      <c r="K16" s="199"/>
      <c r="L16" s="199"/>
      <c r="M16" s="199"/>
      <c r="N16" s="199"/>
      <c r="O16" s="73"/>
      <c r="P16" s="199" t="s">
        <v>262</v>
      </c>
      <c r="Q16" s="199"/>
      <c r="R16" s="199"/>
      <c r="S16" s="199"/>
      <c r="T16" s="199"/>
      <c r="U16" s="73"/>
      <c r="V16" s="199" t="s">
        <v>207</v>
      </c>
      <c r="W16" s="199"/>
      <c r="X16" s="199"/>
      <c r="Y16" s="199"/>
      <c r="Z16" s="199"/>
      <c r="AA16" s="34" t="str">
        <f>IF(AND(I16="",O16="",U16=""),"─",IF(AND(U16="",O16=""),H16,IF(U16="",H16*2,H16*3)))</f>
        <v>─</v>
      </c>
    </row>
    <row r="17" spans="1:27" ht="30" customHeight="1">
      <c r="A17" s="206"/>
      <c r="B17" s="216"/>
      <c r="C17" s="194"/>
      <c r="D17" s="194"/>
      <c r="E17" s="194"/>
      <c r="F17" s="194"/>
      <c r="G17" s="217"/>
      <c r="H17" s="157" t="s">
        <v>208</v>
      </c>
      <c r="I17" s="158"/>
      <c r="J17" s="158"/>
      <c r="K17" s="158"/>
      <c r="L17" s="158"/>
      <c r="M17" s="158"/>
      <c r="N17" s="159"/>
      <c r="O17" s="74"/>
      <c r="P17" s="213" t="s">
        <v>209</v>
      </c>
      <c r="Q17" s="214"/>
      <c r="R17" s="214"/>
      <c r="S17" s="214"/>
      <c r="T17" s="215"/>
      <c r="U17" s="163" t="s">
        <v>210</v>
      </c>
      <c r="V17" s="164"/>
      <c r="W17" s="164"/>
      <c r="X17" s="164"/>
      <c r="Y17" s="164"/>
      <c r="Z17" s="165"/>
      <c r="AA17" s="34">
        <f>IF(O17="",0,IF(AND(U16="○",O17&lt;54),0,IF(AND(U16="○",O17&gt;=54),3*ROUNDUP((O17-53)/12,0),3*ROUNDUP(O17/12,0))))</f>
        <v>0</v>
      </c>
    </row>
    <row r="18" spans="1:27" ht="30" customHeight="1">
      <c r="A18" s="205" t="s">
        <v>190</v>
      </c>
      <c r="B18" s="207" t="s">
        <v>263</v>
      </c>
      <c r="C18" s="208"/>
      <c r="D18" s="208"/>
      <c r="E18" s="208"/>
      <c r="F18" s="208"/>
      <c r="G18" s="209"/>
      <c r="H18" s="65">
        <v>2</v>
      </c>
      <c r="I18" s="73"/>
      <c r="J18" s="199" t="s">
        <v>264</v>
      </c>
      <c r="K18" s="199"/>
      <c r="L18" s="199"/>
      <c r="M18" s="199"/>
      <c r="N18" s="199"/>
      <c r="O18" s="73"/>
      <c r="P18" s="199" t="s">
        <v>265</v>
      </c>
      <c r="Q18" s="199"/>
      <c r="R18" s="199"/>
      <c r="S18" s="199"/>
      <c r="T18" s="199"/>
      <c r="U18" s="73"/>
      <c r="V18" s="199" t="s">
        <v>266</v>
      </c>
      <c r="W18" s="199"/>
      <c r="X18" s="199"/>
      <c r="Y18" s="199"/>
      <c r="Z18" s="199"/>
      <c r="AA18" s="34" t="str">
        <f>IF(AND(I18="",O18="",U18=""),"─",IF(AND(U18="",O18=""),H18,IF(U18="",H18*2,H18*3)))</f>
        <v>─</v>
      </c>
    </row>
    <row r="19" spans="1:27" ht="30" customHeight="1">
      <c r="A19" s="206"/>
      <c r="B19" s="210"/>
      <c r="C19" s="211"/>
      <c r="D19" s="211"/>
      <c r="E19" s="211"/>
      <c r="F19" s="211"/>
      <c r="G19" s="212"/>
      <c r="H19" s="157" t="s">
        <v>267</v>
      </c>
      <c r="I19" s="158"/>
      <c r="J19" s="158"/>
      <c r="K19" s="158"/>
      <c r="L19" s="158"/>
      <c r="M19" s="158"/>
      <c r="N19" s="159"/>
      <c r="O19" s="74"/>
      <c r="P19" s="213" t="s">
        <v>101</v>
      </c>
      <c r="Q19" s="214"/>
      <c r="R19" s="214"/>
      <c r="S19" s="214"/>
      <c r="T19" s="215"/>
      <c r="U19" s="163" t="s">
        <v>210</v>
      </c>
      <c r="V19" s="164"/>
      <c r="W19" s="164"/>
      <c r="X19" s="164"/>
      <c r="Y19" s="164"/>
      <c r="Z19" s="165"/>
      <c r="AA19" s="34">
        <f>IF(O19="",0,IF(AND(U18="○",O19&lt;13),0,IF(AND(U18="○",O19&gt;=13),1*ROUNDUP((O19-12)/3,0),1*ROUNDUP(O19/3,0))))</f>
        <v>0</v>
      </c>
    </row>
    <row r="20" spans="1:27" ht="19.95" customHeight="1">
      <c r="A20" s="61" t="s">
        <v>194</v>
      </c>
      <c r="B20" s="157" t="s">
        <v>268</v>
      </c>
      <c r="C20" s="158"/>
      <c r="D20" s="158"/>
      <c r="E20" s="158"/>
      <c r="F20" s="158"/>
      <c r="G20" s="159"/>
      <c r="H20" s="65">
        <v>2</v>
      </c>
      <c r="I20" s="68"/>
      <c r="J20" s="202"/>
      <c r="K20" s="203"/>
      <c r="L20" s="203"/>
      <c r="M20" s="203"/>
      <c r="N20" s="204"/>
      <c r="O20" s="68"/>
      <c r="P20" s="202"/>
      <c r="Q20" s="203"/>
      <c r="R20" s="203"/>
      <c r="S20" s="203"/>
      <c r="T20" s="204"/>
      <c r="U20" s="73"/>
      <c r="V20" s="157" t="s">
        <v>250</v>
      </c>
      <c r="W20" s="158"/>
      <c r="X20" s="158"/>
      <c r="Y20" s="158"/>
      <c r="Z20" s="159"/>
      <c r="AA20" s="34" t="str">
        <f t="shared" ref="AA20:AA28" si="0">IF(AND(I20="",O20="",U20=""),"─",IF(AND(U20="",O20=""),H20,IF(U20="",H20*2,H20*3)))</f>
        <v>─</v>
      </c>
    </row>
    <row r="21" spans="1:27" ht="19.95" customHeight="1">
      <c r="A21" s="61" t="s">
        <v>198</v>
      </c>
      <c r="B21" s="199" t="s">
        <v>269</v>
      </c>
      <c r="C21" s="199"/>
      <c r="D21" s="199"/>
      <c r="E21" s="199"/>
      <c r="F21" s="199"/>
      <c r="G21" s="199"/>
      <c r="H21" s="65">
        <v>2</v>
      </c>
      <c r="I21" s="73"/>
      <c r="J21" s="199" t="s">
        <v>270</v>
      </c>
      <c r="K21" s="199"/>
      <c r="L21" s="199"/>
      <c r="M21" s="199"/>
      <c r="N21" s="199"/>
      <c r="O21" s="73"/>
      <c r="P21" s="199" t="s">
        <v>271</v>
      </c>
      <c r="Q21" s="199"/>
      <c r="R21" s="199"/>
      <c r="S21" s="199"/>
      <c r="T21" s="199"/>
      <c r="U21" s="73"/>
      <c r="V21" s="199" t="s">
        <v>272</v>
      </c>
      <c r="W21" s="199"/>
      <c r="X21" s="199"/>
      <c r="Y21" s="199"/>
      <c r="Z21" s="199"/>
      <c r="AA21" s="34" t="str">
        <f t="shared" si="0"/>
        <v>─</v>
      </c>
    </row>
    <row r="22" spans="1:27" ht="30" customHeight="1">
      <c r="A22" s="61" t="s">
        <v>203</v>
      </c>
      <c r="B22" s="199" t="s">
        <v>273</v>
      </c>
      <c r="C22" s="199"/>
      <c r="D22" s="199"/>
      <c r="E22" s="199"/>
      <c r="F22" s="199"/>
      <c r="G22" s="199"/>
      <c r="H22" s="65">
        <v>1</v>
      </c>
      <c r="I22" s="68"/>
      <c r="J22" s="200"/>
      <c r="K22" s="200"/>
      <c r="L22" s="200"/>
      <c r="M22" s="200"/>
      <c r="N22" s="200"/>
      <c r="O22" s="73"/>
      <c r="P22" s="201" t="s">
        <v>274</v>
      </c>
      <c r="Q22" s="201"/>
      <c r="R22" s="201"/>
      <c r="S22" s="201"/>
      <c r="T22" s="201"/>
      <c r="U22" s="73"/>
      <c r="V22" s="201" t="s">
        <v>275</v>
      </c>
      <c r="W22" s="201"/>
      <c r="X22" s="201"/>
      <c r="Y22" s="201"/>
      <c r="Z22" s="201"/>
      <c r="AA22" s="34" t="str">
        <f t="shared" si="0"/>
        <v>─</v>
      </c>
    </row>
    <row r="23" spans="1:27" ht="19.95" customHeight="1">
      <c r="A23" s="61" t="s">
        <v>211</v>
      </c>
      <c r="B23" s="199" t="s">
        <v>276</v>
      </c>
      <c r="C23" s="199"/>
      <c r="D23" s="199"/>
      <c r="E23" s="199"/>
      <c r="F23" s="199"/>
      <c r="G23" s="199"/>
      <c r="H23" s="65">
        <v>3</v>
      </c>
      <c r="I23" s="73"/>
      <c r="J23" s="199" t="s">
        <v>277</v>
      </c>
      <c r="K23" s="199"/>
      <c r="L23" s="199"/>
      <c r="M23" s="199"/>
      <c r="N23" s="199"/>
      <c r="O23" s="68"/>
      <c r="P23" s="200"/>
      <c r="Q23" s="200"/>
      <c r="R23" s="200"/>
      <c r="S23" s="200"/>
      <c r="T23" s="200"/>
      <c r="U23" s="68"/>
      <c r="V23" s="200"/>
      <c r="W23" s="200"/>
      <c r="X23" s="200"/>
      <c r="Y23" s="200"/>
      <c r="Z23" s="200"/>
      <c r="AA23" s="34" t="str">
        <f t="shared" si="0"/>
        <v>─</v>
      </c>
    </row>
    <row r="24" spans="1:27" ht="19.95" customHeight="1">
      <c r="A24" s="61" t="s">
        <v>216</v>
      </c>
      <c r="B24" s="199" t="s">
        <v>278</v>
      </c>
      <c r="C24" s="199"/>
      <c r="D24" s="199"/>
      <c r="E24" s="199"/>
      <c r="F24" s="199"/>
      <c r="G24" s="199"/>
      <c r="H24" s="65">
        <v>2</v>
      </c>
      <c r="I24" s="73"/>
      <c r="J24" s="199" t="s">
        <v>277</v>
      </c>
      <c r="K24" s="199"/>
      <c r="L24" s="199"/>
      <c r="M24" s="199"/>
      <c r="N24" s="199"/>
      <c r="O24" s="68"/>
      <c r="P24" s="200"/>
      <c r="Q24" s="200"/>
      <c r="R24" s="200"/>
      <c r="S24" s="200"/>
      <c r="T24" s="200"/>
      <c r="U24" s="68"/>
      <c r="V24" s="200"/>
      <c r="W24" s="200"/>
      <c r="X24" s="200"/>
      <c r="Y24" s="200"/>
      <c r="Z24" s="200"/>
      <c r="AA24" s="34" t="str">
        <f t="shared" si="0"/>
        <v>─</v>
      </c>
    </row>
    <row r="25" spans="1:27" ht="19.95" customHeight="1">
      <c r="A25" s="61" t="s">
        <v>221</v>
      </c>
      <c r="B25" s="199" t="s">
        <v>279</v>
      </c>
      <c r="C25" s="199"/>
      <c r="D25" s="199"/>
      <c r="E25" s="199"/>
      <c r="F25" s="199"/>
      <c r="G25" s="199"/>
      <c r="H25" s="65">
        <v>3</v>
      </c>
      <c r="I25" s="73"/>
      <c r="J25" s="199" t="s">
        <v>277</v>
      </c>
      <c r="K25" s="199"/>
      <c r="L25" s="199"/>
      <c r="M25" s="199"/>
      <c r="N25" s="199"/>
      <c r="O25" s="68"/>
      <c r="P25" s="200"/>
      <c r="Q25" s="200"/>
      <c r="R25" s="200"/>
      <c r="S25" s="200"/>
      <c r="T25" s="200"/>
      <c r="U25" s="68"/>
      <c r="V25" s="200"/>
      <c r="W25" s="200"/>
      <c r="X25" s="200"/>
      <c r="Y25" s="200"/>
      <c r="Z25" s="200"/>
      <c r="AA25" s="34" t="str">
        <f t="shared" si="0"/>
        <v>─</v>
      </c>
    </row>
    <row r="26" spans="1:27" ht="39" customHeight="1">
      <c r="A26" s="61" t="s">
        <v>280</v>
      </c>
      <c r="B26" s="199" t="s">
        <v>281</v>
      </c>
      <c r="C26" s="199"/>
      <c r="D26" s="199"/>
      <c r="E26" s="199"/>
      <c r="F26" s="199"/>
      <c r="G26" s="199"/>
      <c r="H26" s="65">
        <v>5</v>
      </c>
      <c r="I26" s="68"/>
      <c r="J26" s="200"/>
      <c r="K26" s="200"/>
      <c r="L26" s="200"/>
      <c r="M26" s="200"/>
      <c r="N26" s="200"/>
      <c r="O26" s="73"/>
      <c r="P26" s="199" t="s">
        <v>282</v>
      </c>
      <c r="Q26" s="199"/>
      <c r="R26" s="199"/>
      <c r="S26" s="199"/>
      <c r="T26" s="199"/>
      <c r="U26" s="73"/>
      <c r="V26" s="199" t="s">
        <v>283</v>
      </c>
      <c r="W26" s="199"/>
      <c r="X26" s="199"/>
      <c r="Y26" s="199"/>
      <c r="Z26" s="199"/>
      <c r="AA26" s="34" t="str">
        <f t="shared" si="0"/>
        <v>─</v>
      </c>
    </row>
    <row r="27" spans="1:27" ht="20.7" customHeight="1">
      <c r="A27" s="61" t="s">
        <v>232</v>
      </c>
      <c r="B27" s="199" t="s">
        <v>284</v>
      </c>
      <c r="C27" s="199"/>
      <c r="D27" s="199"/>
      <c r="E27" s="199"/>
      <c r="F27" s="199"/>
      <c r="G27" s="199"/>
      <c r="H27" s="65">
        <v>3</v>
      </c>
      <c r="I27" s="73"/>
      <c r="J27" s="199" t="s">
        <v>277</v>
      </c>
      <c r="K27" s="199"/>
      <c r="L27" s="199"/>
      <c r="M27" s="199"/>
      <c r="N27" s="199"/>
      <c r="O27" s="68"/>
      <c r="P27" s="200"/>
      <c r="Q27" s="200"/>
      <c r="R27" s="200"/>
      <c r="S27" s="200"/>
      <c r="T27" s="200"/>
      <c r="U27" s="68"/>
      <c r="V27" s="200"/>
      <c r="W27" s="200"/>
      <c r="X27" s="200"/>
      <c r="Y27" s="200"/>
      <c r="Z27" s="200"/>
      <c r="AA27" s="34" t="str">
        <f t="shared" si="0"/>
        <v>─</v>
      </c>
    </row>
    <row r="28" spans="1:27" ht="20.7" customHeight="1">
      <c r="A28" s="61" t="s">
        <v>236</v>
      </c>
      <c r="B28" s="199" t="s">
        <v>285</v>
      </c>
      <c r="C28" s="199"/>
      <c r="D28" s="199"/>
      <c r="E28" s="199"/>
      <c r="F28" s="199"/>
      <c r="G28" s="199"/>
      <c r="H28" s="65">
        <v>1</v>
      </c>
      <c r="I28" s="73"/>
      <c r="J28" s="199" t="s">
        <v>286</v>
      </c>
      <c r="K28" s="199"/>
      <c r="L28" s="199"/>
      <c r="M28" s="199"/>
      <c r="N28" s="199"/>
      <c r="O28" s="73"/>
      <c r="P28" s="199" t="s">
        <v>287</v>
      </c>
      <c r="Q28" s="199"/>
      <c r="R28" s="199"/>
      <c r="S28" s="199"/>
      <c r="T28" s="199"/>
      <c r="U28" s="73"/>
      <c r="V28" s="199" t="s">
        <v>288</v>
      </c>
      <c r="W28" s="199"/>
      <c r="X28" s="199"/>
      <c r="Y28" s="199"/>
      <c r="Z28" s="199"/>
      <c r="AA28" s="34" t="str">
        <f t="shared" si="0"/>
        <v>─</v>
      </c>
    </row>
    <row r="29" spans="1:27" ht="28.5" customHeight="1">
      <c r="A29" s="61" t="s">
        <v>238</v>
      </c>
      <c r="B29" s="199" t="s">
        <v>289</v>
      </c>
      <c r="C29" s="199"/>
      <c r="D29" s="199"/>
      <c r="E29" s="199"/>
      <c r="F29" s="199"/>
      <c r="G29" s="199"/>
      <c r="H29" s="65">
        <v>1</v>
      </c>
      <c r="I29" s="63"/>
      <c r="J29" s="42"/>
      <c r="K29" s="42"/>
      <c r="L29" s="42"/>
      <c r="M29" s="42"/>
      <c r="N29" s="42"/>
      <c r="O29" s="42"/>
      <c r="P29" s="42"/>
      <c r="Q29" s="42"/>
      <c r="R29" s="43" t="s">
        <v>290</v>
      </c>
      <c r="S29" s="76"/>
      <c r="T29" s="44" t="s">
        <v>291</v>
      </c>
      <c r="U29" s="44"/>
      <c r="V29" s="44"/>
      <c r="W29" s="45"/>
      <c r="X29" s="42"/>
      <c r="Y29" s="42"/>
      <c r="Z29" s="46"/>
      <c r="AA29" s="34" t="str">
        <f>IF(S29="","─",S29*H29)</f>
        <v>─</v>
      </c>
    </row>
    <row r="30" spans="1:27" ht="20.100000000000001" customHeight="1">
      <c r="A30" s="180" t="s">
        <v>251</v>
      </c>
      <c r="B30" s="181"/>
      <c r="C30" s="181"/>
      <c r="D30" s="181"/>
      <c r="E30" s="181"/>
      <c r="F30" s="181"/>
      <c r="G30" s="181"/>
      <c r="H30" s="181"/>
      <c r="I30" s="181"/>
      <c r="J30" s="181"/>
      <c r="K30" s="181"/>
      <c r="L30" s="181"/>
      <c r="M30" s="181"/>
      <c r="N30" s="181"/>
      <c r="O30" s="181"/>
      <c r="P30" s="181"/>
      <c r="Q30" s="181"/>
      <c r="R30" s="181"/>
      <c r="S30" s="181"/>
      <c r="T30" s="181"/>
      <c r="U30" s="181"/>
      <c r="V30" s="181"/>
      <c r="W30" s="181"/>
      <c r="X30" s="181"/>
      <c r="Y30" s="181"/>
      <c r="Z30" s="182"/>
      <c r="AA30" s="47">
        <f>SUM(AA14:AA29)</f>
        <v>0</v>
      </c>
    </row>
  </sheetData>
  <sheetProtection sheet="1" selectLockedCells="1"/>
  <mergeCells count="8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 ref="A8:G8"/>
    <mergeCell ref="H8:N8"/>
    <mergeCell ref="O8:T8"/>
    <mergeCell ref="U8:AA8"/>
    <mergeCell ref="A9:AA9"/>
    <mergeCell ref="U12:Z12"/>
    <mergeCell ref="AA12:AA13"/>
    <mergeCell ref="B14:G14"/>
    <mergeCell ref="J14:N14"/>
    <mergeCell ref="P14:T14"/>
    <mergeCell ref="V14:Z14"/>
    <mergeCell ref="A11:G13"/>
    <mergeCell ref="H11:H13"/>
    <mergeCell ref="I11:AA11"/>
    <mergeCell ref="I12:N12"/>
    <mergeCell ref="O12:T12"/>
    <mergeCell ref="B15:G15"/>
    <mergeCell ref="J15:N15"/>
    <mergeCell ref="P15:T15"/>
    <mergeCell ref="V15:Z15"/>
    <mergeCell ref="A16:A17"/>
    <mergeCell ref="B16:G17"/>
    <mergeCell ref="J16:N16"/>
    <mergeCell ref="P16:T16"/>
    <mergeCell ref="V16:Z16"/>
    <mergeCell ref="H17:N17"/>
    <mergeCell ref="P17:T17"/>
    <mergeCell ref="U17:Z17"/>
    <mergeCell ref="A18:A19"/>
    <mergeCell ref="B18:G19"/>
    <mergeCell ref="J18:N18"/>
    <mergeCell ref="P18:T18"/>
    <mergeCell ref="V18:Z18"/>
    <mergeCell ref="H19:N19"/>
    <mergeCell ref="P19:T19"/>
    <mergeCell ref="U19:Z19"/>
    <mergeCell ref="B20:G20"/>
    <mergeCell ref="J20:N20"/>
    <mergeCell ref="P20:T20"/>
    <mergeCell ref="V20:Z20"/>
    <mergeCell ref="B21:G21"/>
    <mergeCell ref="J21:N21"/>
    <mergeCell ref="P21:T21"/>
    <mergeCell ref="V21:Z21"/>
    <mergeCell ref="B22:G22"/>
    <mergeCell ref="J22:N22"/>
    <mergeCell ref="P22:T22"/>
    <mergeCell ref="V22:Z22"/>
    <mergeCell ref="B23:G23"/>
    <mergeCell ref="J23:N23"/>
    <mergeCell ref="P23:T23"/>
    <mergeCell ref="V23:Z23"/>
    <mergeCell ref="B24:G24"/>
    <mergeCell ref="J24:N24"/>
    <mergeCell ref="P24:T24"/>
    <mergeCell ref="V24:Z24"/>
    <mergeCell ref="B25:G25"/>
    <mergeCell ref="J25:N25"/>
    <mergeCell ref="P25:T25"/>
    <mergeCell ref="V25:Z25"/>
    <mergeCell ref="B26:G26"/>
    <mergeCell ref="J26:N26"/>
    <mergeCell ref="P26:T26"/>
    <mergeCell ref="V26:Z26"/>
    <mergeCell ref="B29:G29"/>
    <mergeCell ref="A30:Z30"/>
    <mergeCell ref="B27:G27"/>
    <mergeCell ref="J27:N27"/>
    <mergeCell ref="P27:T27"/>
    <mergeCell ref="V27:Z27"/>
    <mergeCell ref="B28:G28"/>
    <mergeCell ref="J28:N28"/>
    <mergeCell ref="P28:T28"/>
    <mergeCell ref="V28:Z28"/>
  </mergeCells>
  <phoneticPr fontId="2"/>
  <dataValidations count="1">
    <dataValidation type="list" allowBlank="1" showInputMessage="1" showErrorMessage="1" sqref="I14:I16 O14:O16 U14:U16 I18 O18 U18 U20:U22 I21 O21:O22 I23:I25 O26 U26 I27:I28 O28 U28" xr:uid="{CDAA09A7-F826-4AE6-B1CF-7A6538E7AD28}">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B16" sqref="B16:I16"/>
    </sheetView>
  </sheetViews>
  <sheetFormatPr defaultColWidth="8.88671875" defaultRowHeight="13.2"/>
  <cols>
    <col min="1" max="24" width="3.44140625" style="2" customWidth="1"/>
    <col min="25" max="16384" width="8.88671875" style="2"/>
  </cols>
  <sheetData>
    <row r="1" spans="1:25" ht="19.350000000000001" customHeight="1">
      <c r="A1" s="2" t="str">
        <f>治験経費4_経費算出基準!$A$1</f>
        <v>治験経費4</v>
      </c>
      <c r="D1" s="105" t="s">
        <v>2</v>
      </c>
      <c r="E1" s="105"/>
      <c r="F1" s="105"/>
      <c r="G1" s="107" t="str">
        <f>IF(治験経費4_経費算出基準!G1="","",治験経費4_経費算出基準!G1)</f>
        <v/>
      </c>
      <c r="H1" s="105"/>
      <c r="I1" s="105"/>
      <c r="J1" s="105"/>
      <c r="K1" s="105"/>
      <c r="L1" s="105"/>
      <c r="M1" s="105" t="s">
        <v>87</v>
      </c>
      <c r="N1" s="105"/>
      <c r="O1" s="105"/>
      <c r="P1" s="105"/>
      <c r="Q1" s="105"/>
      <c r="R1" s="105"/>
      <c r="S1" s="183" t="str">
        <f>IF(治験経費4_経費算出基準!S1="","",治験経費4_経費算出基準!S1)</f>
        <v/>
      </c>
      <c r="T1" s="143"/>
      <c r="U1" s="143"/>
      <c r="V1" s="143"/>
      <c r="W1" s="143"/>
      <c r="X1" s="144"/>
    </row>
    <row r="2" spans="1:25" ht="19.350000000000001" customHeight="1">
      <c r="A2" s="107" t="s">
        <v>6</v>
      </c>
      <c r="B2" s="107"/>
      <c r="C2" s="107"/>
      <c r="D2" s="107"/>
      <c r="E2" s="107"/>
      <c r="F2" s="107"/>
      <c r="G2" s="107" t="str">
        <f>IF(治験経費4_経費算出基準!G2="","",治験経費4_経費算出基準!G2)</f>
        <v>F：製造販売後臨床試験</v>
      </c>
      <c r="H2" s="105"/>
      <c r="I2" s="105"/>
      <c r="J2" s="105"/>
      <c r="K2" s="105"/>
      <c r="L2" s="105"/>
      <c r="M2" s="105" t="s">
        <v>8</v>
      </c>
      <c r="N2" s="105"/>
      <c r="O2" s="105"/>
      <c r="P2" s="105"/>
      <c r="Q2" s="105"/>
      <c r="R2" s="105"/>
      <c r="S2" s="184" t="str">
        <f>IF(治験経費4_経費算出基準!S2="","",治験経費4_経費算出基準!S2)</f>
        <v>20xx/xx/xx</v>
      </c>
      <c r="T2" s="184"/>
      <c r="U2" s="184"/>
      <c r="V2" s="184"/>
      <c r="W2" s="184"/>
      <c r="X2" s="184"/>
    </row>
    <row r="3" spans="1:25" ht="7.35" customHeight="1"/>
    <row r="4" spans="1:25" ht="19.2">
      <c r="A4" s="128" t="s">
        <v>292</v>
      </c>
      <c r="B4" s="128"/>
      <c r="C4" s="128"/>
      <c r="D4" s="128"/>
      <c r="E4" s="128"/>
      <c r="F4" s="128"/>
      <c r="G4" s="128"/>
      <c r="H4" s="128"/>
      <c r="I4" s="128"/>
      <c r="J4" s="128"/>
      <c r="K4" s="128"/>
      <c r="L4" s="128"/>
      <c r="M4" s="128"/>
      <c r="N4" s="128"/>
      <c r="O4" s="128"/>
      <c r="P4" s="128"/>
      <c r="Q4" s="128"/>
      <c r="R4" s="128"/>
      <c r="S4" s="128"/>
      <c r="T4" s="128"/>
      <c r="U4" s="128"/>
      <c r="V4" s="128"/>
      <c r="W4" s="128"/>
      <c r="X4" s="128"/>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32" t="s">
        <v>91</v>
      </c>
      <c r="B6" s="132"/>
      <c r="C6" s="132"/>
      <c r="D6" s="132"/>
      <c r="E6" s="132"/>
      <c r="F6" s="132"/>
      <c r="G6" s="107" t="str">
        <f>IF(治験経費4_経費算出基準!G6="","",治験経費4_経費算出基準!G6)</f>
        <v/>
      </c>
      <c r="H6" s="105"/>
      <c r="I6" s="105"/>
      <c r="J6" s="105"/>
      <c r="K6" s="105"/>
      <c r="L6" s="105"/>
      <c r="M6" s="134" t="s">
        <v>92</v>
      </c>
      <c r="N6" s="134"/>
      <c r="O6" s="134"/>
      <c r="P6" s="134"/>
      <c r="Q6" s="134"/>
      <c r="R6" s="134"/>
      <c r="S6" s="180" t="str">
        <f>IF(治験経費4_経費算出基準!S6="","",治験経費4_経費算出基準!S6)</f>
        <v/>
      </c>
      <c r="T6" s="181"/>
      <c r="U6" s="181"/>
      <c r="V6" s="181"/>
      <c r="W6" s="181"/>
      <c r="X6" s="182"/>
      <c r="Y6" s="4"/>
    </row>
    <row r="7" spans="1:25" ht="33.6" customHeight="1">
      <c r="A7" s="107" t="s">
        <v>93</v>
      </c>
      <c r="B7" s="107"/>
      <c r="C7" s="107"/>
      <c r="D7" s="107"/>
      <c r="E7" s="107"/>
      <c r="F7" s="107"/>
      <c r="G7" s="190" t="str">
        <f>IF(治験経費4_経費算出基準!G7="","",治験経費4_経費算出基準!G7)</f>
        <v/>
      </c>
      <c r="H7" s="260"/>
      <c r="I7" s="260"/>
      <c r="J7" s="260"/>
      <c r="K7" s="260"/>
      <c r="L7" s="260"/>
      <c r="M7" s="260"/>
      <c r="N7" s="260"/>
      <c r="O7" s="260"/>
      <c r="P7" s="260"/>
      <c r="Q7" s="260"/>
      <c r="R7" s="260"/>
      <c r="S7" s="260"/>
      <c r="T7" s="260"/>
      <c r="U7" s="260"/>
      <c r="V7" s="260"/>
      <c r="W7" s="260"/>
      <c r="X7" s="261"/>
    </row>
    <row r="8" spans="1:25" ht="33.6" customHeight="1">
      <c r="A8" s="107" t="s">
        <v>94</v>
      </c>
      <c r="B8" s="107"/>
      <c r="C8" s="107"/>
      <c r="D8" s="107"/>
      <c r="E8" s="107"/>
      <c r="F8" s="107"/>
      <c r="G8" s="107" t="str">
        <f>IF(治験経費4_経費算出基準!G8="","",治験経費4_経費算出基準!G8)</f>
        <v/>
      </c>
      <c r="H8" s="105"/>
      <c r="I8" s="105"/>
      <c r="J8" s="105"/>
      <c r="K8" s="105"/>
      <c r="L8" s="105"/>
      <c r="M8" s="134" t="s">
        <v>164</v>
      </c>
      <c r="N8" s="134"/>
      <c r="O8" s="134"/>
      <c r="P8" s="134"/>
      <c r="Q8" s="134"/>
      <c r="R8" s="134"/>
      <c r="S8" s="180" t="str">
        <f>IF(治験経費4_経費算出基準!S8="","",治験経費4_経費算出基準!S8)</f>
        <v/>
      </c>
      <c r="T8" s="181"/>
      <c r="U8" s="181"/>
      <c r="V8" s="181"/>
      <c r="W8" s="181"/>
      <c r="X8" s="182"/>
      <c r="Y8" s="4"/>
    </row>
    <row r="9" spans="1:25" ht="33.6" customHeight="1">
      <c r="A9" s="136" t="s">
        <v>96</v>
      </c>
      <c r="B9" s="137"/>
      <c r="C9" s="137"/>
      <c r="D9" s="137"/>
      <c r="E9" s="137"/>
      <c r="F9" s="138"/>
      <c r="G9" s="229" t="str">
        <f>IF(治験経費4_経費算出基準!G9="","",治験経費4_経費算出基準!G9)</f>
        <v>20xx/xx/xx</v>
      </c>
      <c r="H9" s="184"/>
      <c r="I9" s="184"/>
      <c r="J9" s="184"/>
      <c r="K9" s="184"/>
      <c r="L9" s="184"/>
      <c r="M9" s="142" t="s">
        <v>97</v>
      </c>
      <c r="N9" s="143"/>
      <c r="O9" s="143"/>
      <c r="P9" s="143"/>
      <c r="Q9" s="143"/>
      <c r="R9" s="144"/>
      <c r="S9" s="238" t="str">
        <f>IF(治験経費4_経費算出基準!S9="","",治験経費4_経費算出基準!S9)</f>
        <v>20xx/xx/xx</v>
      </c>
      <c r="T9" s="239"/>
      <c r="U9" s="239"/>
      <c r="V9" s="239"/>
      <c r="W9" s="239"/>
      <c r="X9" s="240"/>
      <c r="Y9" s="4"/>
    </row>
    <row r="10" spans="1:25" ht="33.6" customHeight="1">
      <c r="A10" s="132" t="s">
        <v>98</v>
      </c>
      <c r="B10" s="132"/>
      <c r="C10" s="132"/>
      <c r="D10" s="132"/>
      <c r="E10" s="132"/>
      <c r="F10" s="132"/>
      <c r="G10" s="136" t="str">
        <f>IF(治験経費4_経費算出基準!G10="","",治験経費4_経費算出基準!G10)</f>
        <v/>
      </c>
      <c r="H10" s="155"/>
      <c r="I10" s="155"/>
      <c r="J10" s="155"/>
      <c r="K10" s="155"/>
      <c r="L10" s="50" t="s">
        <v>99</v>
      </c>
      <c r="M10" s="177" t="s">
        <v>100</v>
      </c>
      <c r="N10" s="178"/>
      <c r="O10" s="178"/>
      <c r="P10" s="178"/>
      <c r="Q10" s="178"/>
      <c r="R10" s="179"/>
      <c r="S10" s="180" t="str">
        <f>IF(治験経費4_経費算出基準!S10="","",治験経費4_経費算出基準!S10)</f>
        <v/>
      </c>
      <c r="T10" s="181"/>
      <c r="U10" s="181"/>
      <c r="V10" s="181"/>
      <c r="W10" s="181"/>
      <c r="X10" s="51" t="s">
        <v>101</v>
      </c>
      <c r="Y10" s="4"/>
    </row>
    <row r="11" spans="1:25" ht="7.5" customHeight="1"/>
    <row r="12" spans="1:25" ht="33" customHeight="1">
      <c r="A12" s="52"/>
      <c r="F12" s="223" t="s">
        <v>293</v>
      </c>
      <c r="G12" s="224"/>
      <c r="H12" s="224"/>
      <c r="I12" s="224"/>
      <c r="J12" s="224"/>
      <c r="K12" s="224"/>
      <c r="L12" s="225"/>
      <c r="M12" s="242">
        <f>IF(G1="均等割",0,治験経費4_経費算出基準!$T$55)</f>
        <v>0</v>
      </c>
      <c r="N12" s="242"/>
      <c r="O12" s="242"/>
      <c r="P12" s="242"/>
      <c r="Q12" s="242"/>
      <c r="R12" s="242"/>
      <c r="S12" s="53"/>
    </row>
    <row r="13" spans="1:25" ht="33" customHeight="1">
      <c r="A13" s="52"/>
      <c r="F13" s="223" t="s">
        <v>294</v>
      </c>
      <c r="G13" s="224"/>
      <c r="H13" s="224"/>
      <c r="I13" s="224"/>
      <c r="J13" s="224"/>
      <c r="K13" s="224"/>
      <c r="L13" s="225"/>
      <c r="M13" s="243">
        <f>IF($G$10="",0,ROUNDDOWN($M$12/$G$10,0))</f>
        <v>0</v>
      </c>
      <c r="N13" s="244"/>
      <c r="O13" s="244"/>
      <c r="P13" s="244"/>
      <c r="Q13" s="244"/>
      <c r="R13" s="245"/>
      <c r="S13" s="53"/>
    </row>
    <row r="14" spans="1:25" ht="7.5" customHeight="1"/>
    <row r="15" spans="1:25">
      <c r="A15" s="12"/>
      <c r="B15" s="232" t="s">
        <v>295</v>
      </c>
      <c r="C15" s="233"/>
      <c r="D15" s="233"/>
      <c r="E15" s="233"/>
      <c r="F15" s="233"/>
      <c r="G15" s="233"/>
      <c r="H15" s="233"/>
      <c r="I15" s="234"/>
      <c r="J15" s="232" t="s">
        <v>296</v>
      </c>
      <c r="K15" s="233"/>
      <c r="L15" s="234"/>
      <c r="M15" s="235" t="s">
        <v>297</v>
      </c>
      <c r="N15" s="236"/>
      <c r="O15" s="236"/>
      <c r="P15" s="236"/>
      <c r="Q15" s="236"/>
      <c r="R15" s="237"/>
      <c r="S15" s="235" t="s">
        <v>14</v>
      </c>
      <c r="T15" s="236"/>
      <c r="U15" s="236"/>
      <c r="V15" s="236"/>
      <c r="W15" s="236"/>
      <c r="X15" s="237"/>
    </row>
    <row r="16" spans="1:25" ht="33.6" customHeight="1">
      <c r="A16" s="12">
        <v>1</v>
      </c>
      <c r="B16" s="129"/>
      <c r="C16" s="230"/>
      <c r="D16" s="230"/>
      <c r="E16" s="230"/>
      <c r="F16" s="230"/>
      <c r="G16" s="230"/>
      <c r="H16" s="230"/>
      <c r="I16" s="231"/>
      <c r="J16" s="257"/>
      <c r="K16" s="258"/>
      <c r="L16" s="259"/>
      <c r="M16" s="251">
        <f>INT(ROUNDDOWN($M$13*$J16,0))</f>
        <v>0</v>
      </c>
      <c r="N16" s="252"/>
      <c r="O16" s="252"/>
      <c r="P16" s="252"/>
      <c r="Q16" s="252"/>
      <c r="R16" s="253"/>
      <c r="S16" s="246"/>
      <c r="T16" s="247"/>
      <c r="U16" s="247"/>
      <c r="V16" s="247"/>
      <c r="W16" s="247"/>
      <c r="X16" s="248"/>
    </row>
    <row r="17" spans="1:24" ht="33.6" customHeight="1">
      <c r="A17" s="12">
        <v>2</v>
      </c>
      <c r="B17" s="129"/>
      <c r="C17" s="230"/>
      <c r="D17" s="230"/>
      <c r="E17" s="230"/>
      <c r="F17" s="230"/>
      <c r="G17" s="230"/>
      <c r="H17" s="230"/>
      <c r="I17" s="231"/>
      <c r="J17" s="257"/>
      <c r="K17" s="258"/>
      <c r="L17" s="259"/>
      <c r="M17" s="251">
        <f t="shared" ref="M17:M20" si="0">INT(ROUNDDOWN($M$13*$J17,0))</f>
        <v>0</v>
      </c>
      <c r="N17" s="252"/>
      <c r="O17" s="252"/>
      <c r="P17" s="252"/>
      <c r="Q17" s="252"/>
      <c r="R17" s="253"/>
      <c r="S17" s="246"/>
      <c r="T17" s="247"/>
      <c r="U17" s="247"/>
      <c r="V17" s="247"/>
      <c r="W17" s="247"/>
      <c r="X17" s="248"/>
    </row>
    <row r="18" spans="1:24" ht="33.6" customHeight="1">
      <c r="A18" s="12">
        <v>3</v>
      </c>
      <c r="B18" s="129"/>
      <c r="C18" s="230"/>
      <c r="D18" s="230"/>
      <c r="E18" s="230"/>
      <c r="F18" s="230"/>
      <c r="G18" s="230"/>
      <c r="H18" s="230"/>
      <c r="I18" s="231"/>
      <c r="J18" s="257"/>
      <c r="K18" s="258"/>
      <c r="L18" s="259"/>
      <c r="M18" s="251">
        <f t="shared" si="0"/>
        <v>0</v>
      </c>
      <c r="N18" s="252"/>
      <c r="O18" s="252"/>
      <c r="P18" s="252"/>
      <c r="Q18" s="252"/>
      <c r="R18" s="253"/>
      <c r="S18" s="246"/>
      <c r="T18" s="247"/>
      <c r="U18" s="247"/>
      <c r="V18" s="247"/>
      <c r="W18" s="247"/>
      <c r="X18" s="248"/>
    </row>
    <row r="19" spans="1:24" ht="33.6" customHeight="1">
      <c r="A19" s="12">
        <v>4</v>
      </c>
      <c r="B19" s="129"/>
      <c r="C19" s="230"/>
      <c r="D19" s="230"/>
      <c r="E19" s="230"/>
      <c r="F19" s="230"/>
      <c r="G19" s="230"/>
      <c r="H19" s="230"/>
      <c r="I19" s="231"/>
      <c r="J19" s="257"/>
      <c r="K19" s="258"/>
      <c r="L19" s="259"/>
      <c r="M19" s="251">
        <f t="shared" si="0"/>
        <v>0</v>
      </c>
      <c r="N19" s="252"/>
      <c r="O19" s="252"/>
      <c r="P19" s="252"/>
      <c r="Q19" s="252"/>
      <c r="R19" s="253"/>
      <c r="S19" s="246"/>
      <c r="T19" s="247"/>
      <c r="U19" s="247"/>
      <c r="V19" s="247"/>
      <c r="W19" s="247"/>
      <c r="X19" s="248"/>
    </row>
    <row r="20" spans="1:24" ht="33.6" customHeight="1">
      <c r="A20" s="12">
        <v>5</v>
      </c>
      <c r="B20" s="129"/>
      <c r="C20" s="230"/>
      <c r="D20" s="230"/>
      <c r="E20" s="230"/>
      <c r="F20" s="230"/>
      <c r="G20" s="230"/>
      <c r="H20" s="230"/>
      <c r="I20" s="231"/>
      <c r="J20" s="257"/>
      <c r="K20" s="258"/>
      <c r="L20" s="259"/>
      <c r="M20" s="251">
        <f t="shared" si="0"/>
        <v>0</v>
      </c>
      <c r="N20" s="252"/>
      <c r="O20" s="252"/>
      <c r="P20" s="252"/>
      <c r="Q20" s="252"/>
      <c r="R20" s="253"/>
      <c r="S20" s="246"/>
      <c r="T20" s="247"/>
      <c r="U20" s="247"/>
      <c r="V20" s="247"/>
      <c r="W20" s="247"/>
      <c r="X20" s="248"/>
    </row>
    <row r="21" spans="1:24" ht="33.6" customHeight="1">
      <c r="B21" s="54"/>
      <c r="I21" s="55" t="s">
        <v>298</v>
      </c>
      <c r="J21" s="226">
        <f>SUM(J16:L20)</f>
        <v>0</v>
      </c>
      <c r="K21" s="227"/>
      <c r="L21" s="228"/>
      <c r="M21" s="254">
        <f>SUM(M16:R20)</f>
        <v>0</v>
      </c>
      <c r="N21" s="255"/>
      <c r="O21" s="255"/>
      <c r="P21" s="255"/>
      <c r="Q21" s="255"/>
      <c r="R21" s="256"/>
      <c r="S21" s="56"/>
    </row>
    <row r="22" spans="1:24" ht="7.5" customHeight="1"/>
    <row r="23" spans="1:24" ht="33.6" customHeight="1">
      <c r="B23" s="57"/>
      <c r="C23" s="57"/>
      <c r="F23" s="221" t="s">
        <v>299</v>
      </c>
      <c r="G23" s="222"/>
      <c r="H23" s="222"/>
      <c r="I23" s="222"/>
      <c r="J23" s="222"/>
      <c r="K23" s="222"/>
      <c r="L23" s="222"/>
      <c r="M23" s="241">
        <f>IF($G$10="",0,$M$12-$M21*$G$10)</f>
        <v>0</v>
      </c>
      <c r="N23" s="241"/>
      <c r="O23" s="241"/>
      <c r="P23" s="241"/>
      <c r="Q23" s="241"/>
      <c r="R23" s="241"/>
      <c r="S23" s="249" t="s">
        <v>300</v>
      </c>
      <c r="T23" s="250"/>
      <c r="U23" s="250"/>
      <c r="V23" s="250"/>
      <c r="W23" s="250"/>
      <c r="X23" s="250"/>
    </row>
    <row r="24" spans="1:24" ht="8.1" customHeight="1"/>
  </sheetData>
  <sheetProtection sheet="1" selectLockedCells="1"/>
  <mergeCells count="60">
    <mergeCell ref="J19:L19"/>
    <mergeCell ref="J20:L20"/>
    <mergeCell ref="G7:X7"/>
    <mergeCell ref="J16:L16"/>
    <mergeCell ref="J17:L17"/>
    <mergeCell ref="J18:L18"/>
    <mergeCell ref="M8:R8"/>
    <mergeCell ref="S8:X8"/>
    <mergeCell ref="A4:X4"/>
    <mergeCell ref="A6:F6"/>
    <mergeCell ref="G6:L6"/>
    <mergeCell ref="M6:R6"/>
    <mergeCell ref="S6:X6"/>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topLeftCell="A7" zoomScaleNormal="100" zoomScaleSheetLayoutView="100" workbookViewId="0">
      <selection activeCell="B16" sqref="B16:I16"/>
    </sheetView>
  </sheetViews>
  <sheetFormatPr defaultColWidth="8.88671875" defaultRowHeight="13.2"/>
  <cols>
    <col min="1" max="24" width="3.44140625" style="2" customWidth="1"/>
    <col min="25" max="16384" width="8.88671875" style="2"/>
  </cols>
  <sheetData>
    <row r="1" spans="1:25" ht="19.350000000000001" customHeight="1">
      <c r="A1" s="2" t="str">
        <f>治験経費4_経費算出基準!$A$1</f>
        <v>治験経費4</v>
      </c>
      <c r="D1" s="105" t="s">
        <v>2</v>
      </c>
      <c r="E1" s="105"/>
      <c r="F1" s="105"/>
      <c r="G1" s="107" t="str">
        <f>IF(治験経費4_経費算出基準!G1="","",治験経費4_経費算出基準!G1)</f>
        <v/>
      </c>
      <c r="H1" s="105"/>
      <c r="I1" s="105"/>
      <c r="J1" s="105"/>
      <c r="K1" s="105"/>
      <c r="L1" s="105"/>
      <c r="M1" s="105" t="s">
        <v>87</v>
      </c>
      <c r="N1" s="105"/>
      <c r="O1" s="105"/>
      <c r="P1" s="105"/>
      <c r="Q1" s="105"/>
      <c r="R1" s="105"/>
      <c r="S1" s="183" t="str">
        <f>IF(治験経費4_経費算出基準!S1="","",治験経費4_経費算出基準!S1)</f>
        <v/>
      </c>
      <c r="T1" s="143"/>
      <c r="U1" s="143"/>
      <c r="V1" s="143"/>
      <c r="W1" s="143"/>
      <c r="X1" s="144"/>
    </row>
    <row r="2" spans="1:25" ht="19.350000000000001" customHeight="1">
      <c r="A2" s="107" t="s">
        <v>6</v>
      </c>
      <c r="B2" s="107"/>
      <c r="C2" s="107"/>
      <c r="D2" s="107"/>
      <c r="E2" s="107"/>
      <c r="F2" s="107"/>
      <c r="G2" s="107" t="str">
        <f>IF(治験経費4_経費算出基準!G2="","",治験経費4_経費算出基準!G2)</f>
        <v>F：製造販売後臨床試験</v>
      </c>
      <c r="H2" s="105"/>
      <c r="I2" s="105"/>
      <c r="J2" s="105"/>
      <c r="K2" s="105"/>
      <c r="L2" s="105"/>
      <c r="M2" s="105" t="s">
        <v>8</v>
      </c>
      <c r="N2" s="105"/>
      <c r="O2" s="105"/>
      <c r="P2" s="105"/>
      <c r="Q2" s="105"/>
      <c r="R2" s="105"/>
      <c r="S2" s="184" t="str">
        <f>IF(治験経費4_経費算出基準!S2="","",治験経費4_経費算出基準!S2)</f>
        <v>20xx/xx/xx</v>
      </c>
      <c r="T2" s="184"/>
      <c r="U2" s="184"/>
      <c r="V2" s="184"/>
      <c r="W2" s="184"/>
      <c r="X2" s="184"/>
    </row>
    <row r="3" spans="1:25" ht="7.35" customHeight="1"/>
    <row r="4" spans="1:25" ht="19.2">
      <c r="A4" s="128" t="s">
        <v>301</v>
      </c>
      <c r="B4" s="128"/>
      <c r="C4" s="128"/>
      <c r="D4" s="128"/>
      <c r="E4" s="128"/>
      <c r="F4" s="128"/>
      <c r="G4" s="128"/>
      <c r="H4" s="128"/>
      <c r="I4" s="128"/>
      <c r="J4" s="128"/>
      <c r="K4" s="128"/>
      <c r="L4" s="128"/>
      <c r="M4" s="128"/>
      <c r="N4" s="128"/>
      <c r="O4" s="128"/>
      <c r="P4" s="128"/>
      <c r="Q4" s="128"/>
      <c r="R4" s="128"/>
      <c r="S4" s="128"/>
      <c r="T4" s="128"/>
      <c r="U4" s="128"/>
      <c r="V4" s="128"/>
      <c r="W4" s="128"/>
      <c r="X4" s="128"/>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32" t="s">
        <v>91</v>
      </c>
      <c r="B6" s="132"/>
      <c r="C6" s="132"/>
      <c r="D6" s="132"/>
      <c r="E6" s="132"/>
      <c r="F6" s="132"/>
      <c r="G6" s="107" t="str">
        <f>IF(治験経費4_経費算出基準!G6="","",治験経費4_経費算出基準!G6)</f>
        <v/>
      </c>
      <c r="H6" s="105"/>
      <c r="I6" s="105"/>
      <c r="J6" s="105"/>
      <c r="K6" s="105"/>
      <c r="L6" s="105"/>
      <c r="M6" s="134" t="s">
        <v>92</v>
      </c>
      <c r="N6" s="134"/>
      <c r="O6" s="134"/>
      <c r="P6" s="134"/>
      <c r="Q6" s="134"/>
      <c r="R6" s="134"/>
      <c r="S6" s="180" t="str">
        <f>IF(治験経費4_経費算出基準!S6="","",治験経費4_経費算出基準!S6)</f>
        <v/>
      </c>
      <c r="T6" s="181"/>
      <c r="U6" s="181"/>
      <c r="V6" s="181"/>
      <c r="W6" s="181"/>
      <c r="X6" s="182"/>
      <c r="Y6" s="4"/>
    </row>
    <row r="7" spans="1:25" ht="33.6" customHeight="1">
      <c r="A7" s="107" t="s">
        <v>93</v>
      </c>
      <c r="B7" s="107"/>
      <c r="C7" s="107"/>
      <c r="D7" s="107"/>
      <c r="E7" s="107"/>
      <c r="F7" s="107"/>
      <c r="G7" s="190" t="str">
        <f>IF(治験経費4_経費算出基準!G7="","",治験経費4_経費算出基準!G7)</f>
        <v/>
      </c>
      <c r="H7" s="260"/>
      <c r="I7" s="260"/>
      <c r="J7" s="260"/>
      <c r="K7" s="260"/>
      <c r="L7" s="260"/>
      <c r="M7" s="260"/>
      <c r="N7" s="260"/>
      <c r="O7" s="260"/>
      <c r="P7" s="260"/>
      <c r="Q7" s="260"/>
      <c r="R7" s="260"/>
      <c r="S7" s="260"/>
      <c r="T7" s="260"/>
      <c r="U7" s="260"/>
      <c r="V7" s="260"/>
      <c r="W7" s="260"/>
      <c r="X7" s="261"/>
    </row>
    <row r="8" spans="1:25" ht="33.6" customHeight="1">
      <c r="A8" s="107" t="s">
        <v>94</v>
      </c>
      <c r="B8" s="107"/>
      <c r="C8" s="107"/>
      <c r="D8" s="107"/>
      <c r="E8" s="107"/>
      <c r="F8" s="107"/>
      <c r="G8" s="107" t="str">
        <f>IF(治験経費4_経費算出基準!G8="","",治験経費4_経費算出基準!G8)</f>
        <v/>
      </c>
      <c r="H8" s="105"/>
      <c r="I8" s="105"/>
      <c r="J8" s="105"/>
      <c r="K8" s="105"/>
      <c r="L8" s="105"/>
      <c r="M8" s="134" t="s">
        <v>164</v>
      </c>
      <c r="N8" s="134"/>
      <c r="O8" s="134"/>
      <c r="P8" s="134"/>
      <c r="Q8" s="134"/>
      <c r="R8" s="134"/>
      <c r="S8" s="180" t="str">
        <f>IF(治験経費4_経費算出基準!S8="","",治験経費4_経費算出基準!S8)</f>
        <v/>
      </c>
      <c r="T8" s="181"/>
      <c r="U8" s="181"/>
      <c r="V8" s="181"/>
      <c r="W8" s="181"/>
      <c r="X8" s="182"/>
      <c r="Y8" s="4"/>
    </row>
    <row r="9" spans="1:25" ht="33.6" customHeight="1">
      <c r="A9" s="136" t="s">
        <v>96</v>
      </c>
      <c r="B9" s="137"/>
      <c r="C9" s="137"/>
      <c r="D9" s="137"/>
      <c r="E9" s="137"/>
      <c r="F9" s="138"/>
      <c r="G9" s="229" t="str">
        <f>IF(治験経費4_経費算出基準!G9="","",治験経費4_経費算出基準!G9)</f>
        <v>20xx/xx/xx</v>
      </c>
      <c r="H9" s="184"/>
      <c r="I9" s="184"/>
      <c r="J9" s="184"/>
      <c r="K9" s="184"/>
      <c r="L9" s="184"/>
      <c r="M9" s="142" t="s">
        <v>97</v>
      </c>
      <c r="N9" s="143"/>
      <c r="O9" s="143"/>
      <c r="P9" s="143"/>
      <c r="Q9" s="143"/>
      <c r="R9" s="144"/>
      <c r="S9" s="238" t="str">
        <f>IF(治験経費4_経費算出基準!S9="","",治験経費4_経費算出基準!S9)</f>
        <v>20xx/xx/xx</v>
      </c>
      <c r="T9" s="239"/>
      <c r="U9" s="239"/>
      <c r="V9" s="239"/>
      <c r="W9" s="239"/>
      <c r="X9" s="240"/>
      <c r="Y9" s="4"/>
    </row>
    <row r="10" spans="1:25" ht="33.6" customHeight="1">
      <c r="A10" s="132" t="s">
        <v>98</v>
      </c>
      <c r="B10" s="132"/>
      <c r="C10" s="132"/>
      <c r="D10" s="132"/>
      <c r="E10" s="132"/>
      <c r="F10" s="132"/>
      <c r="G10" s="136" t="str">
        <f>IF(治験経費4_経費算出基準!G10="","",治験経費4_経費算出基準!G10)</f>
        <v/>
      </c>
      <c r="H10" s="155"/>
      <c r="I10" s="155"/>
      <c r="J10" s="155"/>
      <c r="K10" s="155"/>
      <c r="L10" s="50" t="s">
        <v>99</v>
      </c>
      <c r="M10" s="177" t="s">
        <v>100</v>
      </c>
      <c r="N10" s="178"/>
      <c r="O10" s="178"/>
      <c r="P10" s="178"/>
      <c r="Q10" s="178"/>
      <c r="R10" s="179"/>
      <c r="S10" s="180" t="str">
        <f>IF(治験経費4_経費算出基準!S10="","",治験経費4_経費算出基準!S10)</f>
        <v/>
      </c>
      <c r="T10" s="181"/>
      <c r="U10" s="181"/>
      <c r="V10" s="181"/>
      <c r="W10" s="181"/>
      <c r="X10" s="51" t="s">
        <v>101</v>
      </c>
      <c r="Y10" s="4"/>
    </row>
    <row r="11" spans="1:25" ht="7.5" customHeight="1"/>
    <row r="12" spans="1:25" ht="33" customHeight="1">
      <c r="A12" s="52"/>
      <c r="F12" s="223" t="s">
        <v>293</v>
      </c>
      <c r="G12" s="224"/>
      <c r="H12" s="224"/>
      <c r="I12" s="224"/>
      <c r="J12" s="224"/>
      <c r="K12" s="224"/>
      <c r="L12" s="225"/>
      <c r="M12" s="242">
        <f>IF(G1="マイルストーン",0,治験経費4_経費算出基準!$T$55)</f>
        <v>0</v>
      </c>
      <c r="N12" s="242"/>
      <c r="O12" s="242"/>
      <c r="P12" s="242"/>
      <c r="Q12" s="242"/>
      <c r="R12" s="242"/>
      <c r="S12" s="53"/>
    </row>
    <row r="13" spans="1:25" ht="33" customHeight="1">
      <c r="A13" s="52"/>
      <c r="F13" s="223" t="s">
        <v>294</v>
      </c>
      <c r="G13" s="224"/>
      <c r="H13" s="224"/>
      <c r="I13" s="224"/>
      <c r="J13" s="224"/>
      <c r="K13" s="224"/>
      <c r="L13" s="225"/>
      <c r="M13" s="243">
        <f>IF($G$10="",0,ROUNDDOWN($M$12/$G$10,0))</f>
        <v>0</v>
      </c>
      <c r="N13" s="244"/>
      <c r="O13" s="244"/>
      <c r="P13" s="244"/>
      <c r="Q13" s="244"/>
      <c r="R13" s="245"/>
      <c r="S13" s="53"/>
    </row>
    <row r="14" spans="1:25" ht="7.5" customHeight="1"/>
    <row r="15" spans="1:25">
      <c r="A15" s="12"/>
      <c r="B15" s="232" t="s">
        <v>295</v>
      </c>
      <c r="C15" s="233"/>
      <c r="D15" s="233"/>
      <c r="E15" s="233"/>
      <c r="F15" s="233"/>
      <c r="G15" s="233"/>
      <c r="H15" s="233"/>
      <c r="I15" s="234"/>
      <c r="J15" s="232" t="s">
        <v>302</v>
      </c>
      <c r="K15" s="233"/>
      <c r="L15" s="234"/>
      <c r="M15" s="235" t="s">
        <v>297</v>
      </c>
      <c r="N15" s="236"/>
      <c r="O15" s="236"/>
      <c r="P15" s="236"/>
      <c r="Q15" s="236"/>
      <c r="R15" s="237"/>
      <c r="S15" s="235" t="s">
        <v>14</v>
      </c>
      <c r="T15" s="236"/>
      <c r="U15" s="236"/>
      <c r="V15" s="236"/>
      <c r="W15" s="236"/>
      <c r="X15" s="237"/>
    </row>
    <row r="16" spans="1:25" ht="33.6" customHeight="1">
      <c r="A16" s="12">
        <v>1</v>
      </c>
      <c r="B16" s="262"/>
      <c r="C16" s="263"/>
      <c r="D16" s="263"/>
      <c r="E16" s="263"/>
      <c r="F16" s="263"/>
      <c r="G16" s="263"/>
      <c r="H16" s="263"/>
      <c r="I16" s="264"/>
      <c r="J16" s="265">
        <v>1</v>
      </c>
      <c r="K16" s="266"/>
      <c r="L16" s="267"/>
      <c r="M16" s="251">
        <f t="shared" ref="M16:M47" si="0">INT(ROUNDDOWN($M$13/$J$66,0))</f>
        <v>0</v>
      </c>
      <c r="N16" s="252"/>
      <c r="O16" s="252"/>
      <c r="P16" s="252"/>
      <c r="Q16" s="252"/>
      <c r="R16" s="253"/>
      <c r="S16" s="246"/>
      <c r="T16" s="247"/>
      <c r="U16" s="247"/>
      <c r="V16" s="247"/>
      <c r="W16" s="247"/>
      <c r="X16" s="248"/>
    </row>
    <row r="17" spans="1:24" ht="33.6" customHeight="1">
      <c r="A17" s="12">
        <v>2</v>
      </c>
      <c r="B17" s="262"/>
      <c r="C17" s="263"/>
      <c r="D17" s="263"/>
      <c r="E17" s="263"/>
      <c r="F17" s="263"/>
      <c r="G17" s="263"/>
      <c r="H17" s="263"/>
      <c r="I17" s="264"/>
      <c r="J17" s="265">
        <v>1</v>
      </c>
      <c r="K17" s="266"/>
      <c r="L17" s="267"/>
      <c r="M17" s="251">
        <f t="shared" si="0"/>
        <v>0</v>
      </c>
      <c r="N17" s="252"/>
      <c r="O17" s="252"/>
      <c r="P17" s="252"/>
      <c r="Q17" s="252"/>
      <c r="R17" s="253"/>
      <c r="S17" s="246"/>
      <c r="T17" s="247"/>
      <c r="U17" s="247"/>
      <c r="V17" s="247"/>
      <c r="W17" s="247"/>
      <c r="X17" s="248"/>
    </row>
    <row r="18" spans="1:24" ht="33.6" customHeight="1">
      <c r="A18" s="12">
        <v>3</v>
      </c>
      <c r="B18" s="262"/>
      <c r="C18" s="263"/>
      <c r="D18" s="263"/>
      <c r="E18" s="263"/>
      <c r="F18" s="263"/>
      <c r="G18" s="263"/>
      <c r="H18" s="263"/>
      <c r="I18" s="264"/>
      <c r="J18" s="265">
        <v>1</v>
      </c>
      <c r="K18" s="266"/>
      <c r="L18" s="267"/>
      <c r="M18" s="251">
        <f t="shared" si="0"/>
        <v>0</v>
      </c>
      <c r="N18" s="252"/>
      <c r="O18" s="252"/>
      <c r="P18" s="252"/>
      <c r="Q18" s="252"/>
      <c r="R18" s="253"/>
      <c r="S18" s="246"/>
      <c r="T18" s="247"/>
      <c r="U18" s="247"/>
      <c r="V18" s="247"/>
      <c r="W18" s="247"/>
      <c r="X18" s="248"/>
    </row>
    <row r="19" spans="1:24" ht="33.6" customHeight="1">
      <c r="A19" s="12">
        <v>4</v>
      </c>
      <c r="B19" s="262"/>
      <c r="C19" s="263"/>
      <c r="D19" s="263"/>
      <c r="E19" s="263"/>
      <c r="F19" s="263"/>
      <c r="G19" s="263"/>
      <c r="H19" s="263"/>
      <c r="I19" s="264"/>
      <c r="J19" s="265">
        <v>1</v>
      </c>
      <c r="K19" s="266"/>
      <c r="L19" s="267"/>
      <c r="M19" s="251">
        <f t="shared" si="0"/>
        <v>0</v>
      </c>
      <c r="N19" s="252"/>
      <c r="O19" s="252"/>
      <c r="P19" s="252"/>
      <c r="Q19" s="252"/>
      <c r="R19" s="253"/>
      <c r="S19" s="246"/>
      <c r="T19" s="247"/>
      <c r="U19" s="247"/>
      <c r="V19" s="247"/>
      <c r="W19" s="247"/>
      <c r="X19" s="248"/>
    </row>
    <row r="20" spans="1:24" ht="33.6" customHeight="1">
      <c r="A20" s="12">
        <v>5</v>
      </c>
      <c r="B20" s="262"/>
      <c r="C20" s="263"/>
      <c r="D20" s="263"/>
      <c r="E20" s="263"/>
      <c r="F20" s="263"/>
      <c r="G20" s="263"/>
      <c r="H20" s="263"/>
      <c r="I20" s="264"/>
      <c r="J20" s="265">
        <v>1</v>
      </c>
      <c r="K20" s="266"/>
      <c r="L20" s="267"/>
      <c r="M20" s="251">
        <f t="shared" si="0"/>
        <v>0</v>
      </c>
      <c r="N20" s="252"/>
      <c r="O20" s="252"/>
      <c r="P20" s="252"/>
      <c r="Q20" s="252"/>
      <c r="R20" s="253"/>
      <c r="S20" s="246"/>
      <c r="T20" s="247"/>
      <c r="U20" s="247"/>
      <c r="V20" s="247"/>
      <c r="W20" s="247"/>
      <c r="X20" s="248"/>
    </row>
    <row r="21" spans="1:24" ht="33.6" customHeight="1">
      <c r="A21" s="12">
        <v>6</v>
      </c>
      <c r="B21" s="262"/>
      <c r="C21" s="263"/>
      <c r="D21" s="263"/>
      <c r="E21" s="263"/>
      <c r="F21" s="263"/>
      <c r="G21" s="263"/>
      <c r="H21" s="263"/>
      <c r="I21" s="264"/>
      <c r="J21" s="265">
        <v>1</v>
      </c>
      <c r="K21" s="266"/>
      <c r="L21" s="267"/>
      <c r="M21" s="251">
        <f t="shared" si="0"/>
        <v>0</v>
      </c>
      <c r="N21" s="252"/>
      <c r="O21" s="252"/>
      <c r="P21" s="252"/>
      <c r="Q21" s="252"/>
      <c r="R21" s="253"/>
      <c r="S21" s="246"/>
      <c r="T21" s="247"/>
      <c r="U21" s="247"/>
      <c r="V21" s="247"/>
      <c r="W21" s="247"/>
      <c r="X21" s="248"/>
    </row>
    <row r="22" spans="1:24" ht="33.6" customHeight="1">
      <c r="A22" s="12">
        <v>7</v>
      </c>
      <c r="B22" s="262"/>
      <c r="C22" s="263"/>
      <c r="D22" s="263"/>
      <c r="E22" s="263"/>
      <c r="F22" s="263"/>
      <c r="G22" s="263"/>
      <c r="H22" s="263"/>
      <c r="I22" s="264"/>
      <c r="J22" s="265">
        <v>1</v>
      </c>
      <c r="K22" s="266"/>
      <c r="L22" s="267"/>
      <c r="M22" s="251">
        <f t="shared" si="0"/>
        <v>0</v>
      </c>
      <c r="N22" s="252"/>
      <c r="O22" s="252"/>
      <c r="P22" s="252"/>
      <c r="Q22" s="252"/>
      <c r="R22" s="253"/>
      <c r="S22" s="246"/>
      <c r="T22" s="247"/>
      <c r="U22" s="247"/>
      <c r="V22" s="247"/>
      <c r="W22" s="247"/>
      <c r="X22" s="248"/>
    </row>
    <row r="23" spans="1:24" ht="33.6" customHeight="1">
      <c r="A23" s="12">
        <v>8</v>
      </c>
      <c r="B23" s="262"/>
      <c r="C23" s="263"/>
      <c r="D23" s="263"/>
      <c r="E23" s="263"/>
      <c r="F23" s="263"/>
      <c r="G23" s="263"/>
      <c r="H23" s="263"/>
      <c r="I23" s="264"/>
      <c r="J23" s="265">
        <v>1</v>
      </c>
      <c r="K23" s="266"/>
      <c r="L23" s="267"/>
      <c r="M23" s="251">
        <f t="shared" si="0"/>
        <v>0</v>
      </c>
      <c r="N23" s="252"/>
      <c r="O23" s="252"/>
      <c r="P23" s="252"/>
      <c r="Q23" s="252"/>
      <c r="R23" s="253"/>
      <c r="S23" s="246"/>
      <c r="T23" s="247"/>
      <c r="U23" s="247"/>
      <c r="V23" s="247"/>
      <c r="W23" s="247"/>
      <c r="X23" s="248"/>
    </row>
    <row r="24" spans="1:24" ht="33.6" customHeight="1">
      <c r="A24" s="12">
        <v>9</v>
      </c>
      <c r="B24" s="262"/>
      <c r="C24" s="263"/>
      <c r="D24" s="263"/>
      <c r="E24" s="263"/>
      <c r="F24" s="263"/>
      <c r="G24" s="263"/>
      <c r="H24" s="263"/>
      <c r="I24" s="264"/>
      <c r="J24" s="265">
        <v>1</v>
      </c>
      <c r="K24" s="266"/>
      <c r="L24" s="267"/>
      <c r="M24" s="251">
        <f t="shared" si="0"/>
        <v>0</v>
      </c>
      <c r="N24" s="252"/>
      <c r="O24" s="252"/>
      <c r="P24" s="252"/>
      <c r="Q24" s="252"/>
      <c r="R24" s="253"/>
      <c r="S24" s="246"/>
      <c r="T24" s="247"/>
      <c r="U24" s="247"/>
      <c r="V24" s="247"/>
      <c r="W24" s="247"/>
      <c r="X24" s="248"/>
    </row>
    <row r="25" spans="1:24" ht="33.6" customHeight="1">
      <c r="A25" s="12">
        <v>10</v>
      </c>
      <c r="B25" s="262"/>
      <c r="C25" s="263"/>
      <c r="D25" s="263"/>
      <c r="E25" s="263"/>
      <c r="F25" s="263"/>
      <c r="G25" s="263"/>
      <c r="H25" s="263"/>
      <c r="I25" s="264"/>
      <c r="J25" s="265">
        <v>1</v>
      </c>
      <c r="K25" s="266"/>
      <c r="L25" s="267"/>
      <c r="M25" s="251">
        <f t="shared" si="0"/>
        <v>0</v>
      </c>
      <c r="N25" s="252"/>
      <c r="O25" s="252"/>
      <c r="P25" s="252"/>
      <c r="Q25" s="252"/>
      <c r="R25" s="253"/>
      <c r="S25" s="246"/>
      <c r="T25" s="247"/>
      <c r="U25" s="247"/>
      <c r="V25" s="247"/>
      <c r="W25" s="247"/>
      <c r="X25" s="248"/>
    </row>
    <row r="26" spans="1:24" ht="33.6" customHeight="1">
      <c r="A26" s="12">
        <v>11</v>
      </c>
      <c r="B26" s="262"/>
      <c r="C26" s="263"/>
      <c r="D26" s="263"/>
      <c r="E26" s="263"/>
      <c r="F26" s="263"/>
      <c r="G26" s="263"/>
      <c r="H26" s="263"/>
      <c r="I26" s="264"/>
      <c r="J26" s="265">
        <v>1</v>
      </c>
      <c r="K26" s="266"/>
      <c r="L26" s="267"/>
      <c r="M26" s="251">
        <f t="shared" si="0"/>
        <v>0</v>
      </c>
      <c r="N26" s="252"/>
      <c r="O26" s="252"/>
      <c r="P26" s="252"/>
      <c r="Q26" s="252"/>
      <c r="R26" s="253"/>
      <c r="S26" s="246"/>
      <c r="T26" s="247"/>
      <c r="U26" s="247"/>
      <c r="V26" s="247"/>
      <c r="W26" s="247"/>
      <c r="X26" s="248"/>
    </row>
    <row r="27" spans="1:24" ht="33.6" customHeight="1">
      <c r="A27" s="12">
        <v>12</v>
      </c>
      <c r="B27" s="262"/>
      <c r="C27" s="263"/>
      <c r="D27" s="263"/>
      <c r="E27" s="263"/>
      <c r="F27" s="263"/>
      <c r="G27" s="263"/>
      <c r="H27" s="263"/>
      <c r="I27" s="264"/>
      <c r="J27" s="265">
        <v>1</v>
      </c>
      <c r="K27" s="266"/>
      <c r="L27" s="267"/>
      <c r="M27" s="251">
        <f t="shared" si="0"/>
        <v>0</v>
      </c>
      <c r="N27" s="252"/>
      <c r="O27" s="252"/>
      <c r="P27" s="252"/>
      <c r="Q27" s="252"/>
      <c r="R27" s="253"/>
      <c r="S27" s="246"/>
      <c r="T27" s="247"/>
      <c r="U27" s="247"/>
      <c r="V27" s="247"/>
      <c r="W27" s="247"/>
      <c r="X27" s="248"/>
    </row>
    <row r="28" spans="1:24" ht="33.6" customHeight="1">
      <c r="A28" s="12">
        <v>13</v>
      </c>
      <c r="B28" s="262"/>
      <c r="C28" s="263"/>
      <c r="D28" s="263"/>
      <c r="E28" s="263"/>
      <c r="F28" s="263"/>
      <c r="G28" s="263"/>
      <c r="H28" s="263"/>
      <c r="I28" s="264"/>
      <c r="J28" s="265">
        <v>1</v>
      </c>
      <c r="K28" s="266"/>
      <c r="L28" s="267"/>
      <c r="M28" s="251">
        <f t="shared" si="0"/>
        <v>0</v>
      </c>
      <c r="N28" s="252"/>
      <c r="O28" s="252"/>
      <c r="P28" s="252"/>
      <c r="Q28" s="252"/>
      <c r="R28" s="253"/>
      <c r="S28" s="246"/>
      <c r="T28" s="247"/>
      <c r="U28" s="247"/>
      <c r="V28" s="247"/>
      <c r="W28" s="247"/>
      <c r="X28" s="248"/>
    </row>
    <row r="29" spans="1:24" ht="33.6" customHeight="1">
      <c r="A29" s="12">
        <v>14</v>
      </c>
      <c r="B29" s="262"/>
      <c r="C29" s="263"/>
      <c r="D29" s="263"/>
      <c r="E29" s="263"/>
      <c r="F29" s="263"/>
      <c r="G29" s="263"/>
      <c r="H29" s="263"/>
      <c r="I29" s="264"/>
      <c r="J29" s="265">
        <v>1</v>
      </c>
      <c r="K29" s="266"/>
      <c r="L29" s="267"/>
      <c r="M29" s="251">
        <f t="shared" si="0"/>
        <v>0</v>
      </c>
      <c r="N29" s="252"/>
      <c r="O29" s="252"/>
      <c r="P29" s="252"/>
      <c r="Q29" s="252"/>
      <c r="R29" s="253"/>
      <c r="S29" s="246"/>
      <c r="T29" s="247"/>
      <c r="U29" s="247"/>
      <c r="V29" s="247"/>
      <c r="W29" s="247"/>
      <c r="X29" s="248"/>
    </row>
    <row r="30" spans="1:24" ht="33.6" customHeight="1">
      <c r="A30" s="12">
        <v>15</v>
      </c>
      <c r="B30" s="262"/>
      <c r="C30" s="263"/>
      <c r="D30" s="263"/>
      <c r="E30" s="263"/>
      <c r="F30" s="263"/>
      <c r="G30" s="263"/>
      <c r="H30" s="263"/>
      <c r="I30" s="264"/>
      <c r="J30" s="265">
        <v>1</v>
      </c>
      <c r="K30" s="266"/>
      <c r="L30" s="267"/>
      <c r="M30" s="251">
        <f t="shared" si="0"/>
        <v>0</v>
      </c>
      <c r="N30" s="252"/>
      <c r="O30" s="252"/>
      <c r="P30" s="252"/>
      <c r="Q30" s="252"/>
      <c r="R30" s="253"/>
      <c r="S30" s="246"/>
      <c r="T30" s="247"/>
      <c r="U30" s="247"/>
      <c r="V30" s="247"/>
      <c r="W30" s="247"/>
      <c r="X30" s="248"/>
    </row>
    <row r="31" spans="1:24" ht="33.6" customHeight="1">
      <c r="A31" s="12">
        <v>16</v>
      </c>
      <c r="B31" s="262"/>
      <c r="C31" s="263"/>
      <c r="D31" s="263"/>
      <c r="E31" s="263"/>
      <c r="F31" s="263"/>
      <c r="G31" s="263"/>
      <c r="H31" s="263"/>
      <c r="I31" s="264"/>
      <c r="J31" s="265">
        <v>1</v>
      </c>
      <c r="K31" s="266"/>
      <c r="L31" s="267"/>
      <c r="M31" s="251">
        <f t="shared" si="0"/>
        <v>0</v>
      </c>
      <c r="N31" s="252"/>
      <c r="O31" s="252"/>
      <c r="P31" s="252"/>
      <c r="Q31" s="252"/>
      <c r="R31" s="253"/>
      <c r="S31" s="246"/>
      <c r="T31" s="247"/>
      <c r="U31" s="247"/>
      <c r="V31" s="247"/>
      <c r="W31" s="247"/>
      <c r="X31" s="248"/>
    </row>
    <row r="32" spans="1:24" ht="33.6" customHeight="1">
      <c r="A32" s="12">
        <v>17</v>
      </c>
      <c r="B32" s="262"/>
      <c r="C32" s="263"/>
      <c r="D32" s="263"/>
      <c r="E32" s="263"/>
      <c r="F32" s="263"/>
      <c r="G32" s="263"/>
      <c r="H32" s="263"/>
      <c r="I32" s="264"/>
      <c r="J32" s="265">
        <v>1</v>
      </c>
      <c r="K32" s="266"/>
      <c r="L32" s="267"/>
      <c r="M32" s="251">
        <f t="shared" si="0"/>
        <v>0</v>
      </c>
      <c r="N32" s="252"/>
      <c r="O32" s="252"/>
      <c r="P32" s="252"/>
      <c r="Q32" s="252"/>
      <c r="R32" s="253"/>
      <c r="S32" s="246"/>
      <c r="T32" s="247"/>
      <c r="U32" s="247"/>
      <c r="V32" s="247"/>
      <c r="W32" s="247"/>
      <c r="X32" s="248"/>
    </row>
    <row r="33" spans="1:24" ht="33.6" customHeight="1">
      <c r="A33" s="12">
        <v>18</v>
      </c>
      <c r="B33" s="262"/>
      <c r="C33" s="263"/>
      <c r="D33" s="263"/>
      <c r="E33" s="263"/>
      <c r="F33" s="263"/>
      <c r="G33" s="263"/>
      <c r="H33" s="263"/>
      <c r="I33" s="264"/>
      <c r="J33" s="265">
        <v>1</v>
      </c>
      <c r="K33" s="266"/>
      <c r="L33" s="267"/>
      <c r="M33" s="251">
        <f t="shared" si="0"/>
        <v>0</v>
      </c>
      <c r="N33" s="252"/>
      <c r="O33" s="252"/>
      <c r="P33" s="252"/>
      <c r="Q33" s="252"/>
      <c r="R33" s="253"/>
      <c r="S33" s="246"/>
      <c r="T33" s="247"/>
      <c r="U33" s="247"/>
      <c r="V33" s="247"/>
      <c r="W33" s="247"/>
      <c r="X33" s="248"/>
    </row>
    <row r="34" spans="1:24" ht="33.6" customHeight="1">
      <c r="A34" s="12">
        <v>19</v>
      </c>
      <c r="B34" s="262"/>
      <c r="C34" s="263"/>
      <c r="D34" s="263"/>
      <c r="E34" s="263"/>
      <c r="F34" s="263"/>
      <c r="G34" s="263"/>
      <c r="H34" s="263"/>
      <c r="I34" s="264"/>
      <c r="J34" s="265">
        <v>1</v>
      </c>
      <c r="K34" s="266"/>
      <c r="L34" s="267"/>
      <c r="M34" s="251">
        <f t="shared" si="0"/>
        <v>0</v>
      </c>
      <c r="N34" s="252"/>
      <c r="O34" s="252"/>
      <c r="P34" s="252"/>
      <c r="Q34" s="252"/>
      <c r="R34" s="253"/>
      <c r="S34" s="246"/>
      <c r="T34" s="247"/>
      <c r="U34" s="247"/>
      <c r="V34" s="247"/>
      <c r="W34" s="247"/>
      <c r="X34" s="248"/>
    </row>
    <row r="35" spans="1:24" ht="33.6" customHeight="1">
      <c r="A35" s="12">
        <v>20</v>
      </c>
      <c r="B35" s="262"/>
      <c r="C35" s="263"/>
      <c r="D35" s="263"/>
      <c r="E35" s="263"/>
      <c r="F35" s="263"/>
      <c r="G35" s="263"/>
      <c r="H35" s="263"/>
      <c r="I35" s="264"/>
      <c r="J35" s="265">
        <v>1</v>
      </c>
      <c r="K35" s="266"/>
      <c r="L35" s="267"/>
      <c r="M35" s="251">
        <f t="shared" si="0"/>
        <v>0</v>
      </c>
      <c r="N35" s="252"/>
      <c r="O35" s="252"/>
      <c r="P35" s="252"/>
      <c r="Q35" s="252"/>
      <c r="R35" s="253"/>
      <c r="S35" s="246"/>
      <c r="T35" s="247"/>
      <c r="U35" s="247"/>
      <c r="V35" s="247"/>
      <c r="W35" s="247"/>
      <c r="X35" s="248"/>
    </row>
    <row r="36" spans="1:24" ht="33.6" customHeight="1">
      <c r="A36" s="12">
        <v>21</v>
      </c>
      <c r="B36" s="262"/>
      <c r="C36" s="263"/>
      <c r="D36" s="263"/>
      <c r="E36" s="263"/>
      <c r="F36" s="263"/>
      <c r="G36" s="263"/>
      <c r="H36" s="263"/>
      <c r="I36" s="264"/>
      <c r="J36" s="265">
        <v>1</v>
      </c>
      <c r="K36" s="266"/>
      <c r="L36" s="267"/>
      <c r="M36" s="251">
        <f t="shared" si="0"/>
        <v>0</v>
      </c>
      <c r="N36" s="252"/>
      <c r="O36" s="252"/>
      <c r="P36" s="252"/>
      <c r="Q36" s="252"/>
      <c r="R36" s="253"/>
      <c r="S36" s="246"/>
      <c r="T36" s="247"/>
      <c r="U36" s="247"/>
      <c r="V36" s="247"/>
      <c r="W36" s="247"/>
      <c r="X36" s="248"/>
    </row>
    <row r="37" spans="1:24" ht="33.6" customHeight="1">
      <c r="A37" s="12">
        <v>22</v>
      </c>
      <c r="B37" s="262"/>
      <c r="C37" s="263"/>
      <c r="D37" s="263"/>
      <c r="E37" s="263"/>
      <c r="F37" s="263"/>
      <c r="G37" s="263"/>
      <c r="H37" s="263"/>
      <c r="I37" s="264"/>
      <c r="J37" s="265">
        <v>1</v>
      </c>
      <c r="K37" s="266"/>
      <c r="L37" s="267"/>
      <c r="M37" s="251">
        <f t="shared" si="0"/>
        <v>0</v>
      </c>
      <c r="N37" s="252"/>
      <c r="O37" s="252"/>
      <c r="P37" s="252"/>
      <c r="Q37" s="252"/>
      <c r="R37" s="253"/>
      <c r="S37" s="246"/>
      <c r="T37" s="247"/>
      <c r="U37" s="247"/>
      <c r="V37" s="247"/>
      <c r="W37" s="247"/>
      <c r="X37" s="248"/>
    </row>
    <row r="38" spans="1:24" ht="33.6" customHeight="1">
      <c r="A38" s="12">
        <v>23</v>
      </c>
      <c r="B38" s="262"/>
      <c r="C38" s="263"/>
      <c r="D38" s="263"/>
      <c r="E38" s="263"/>
      <c r="F38" s="263"/>
      <c r="G38" s="263"/>
      <c r="H38" s="263"/>
      <c r="I38" s="264"/>
      <c r="J38" s="265">
        <v>1</v>
      </c>
      <c r="K38" s="266"/>
      <c r="L38" s="267"/>
      <c r="M38" s="251">
        <f t="shared" si="0"/>
        <v>0</v>
      </c>
      <c r="N38" s="252"/>
      <c r="O38" s="252"/>
      <c r="P38" s="252"/>
      <c r="Q38" s="252"/>
      <c r="R38" s="253"/>
      <c r="S38" s="246"/>
      <c r="T38" s="247"/>
      <c r="U38" s="247"/>
      <c r="V38" s="247"/>
      <c r="W38" s="247"/>
      <c r="X38" s="248"/>
    </row>
    <row r="39" spans="1:24" ht="33.6" customHeight="1">
      <c r="A39" s="12">
        <v>24</v>
      </c>
      <c r="B39" s="262"/>
      <c r="C39" s="263"/>
      <c r="D39" s="263"/>
      <c r="E39" s="263"/>
      <c r="F39" s="263"/>
      <c r="G39" s="263"/>
      <c r="H39" s="263"/>
      <c r="I39" s="264"/>
      <c r="J39" s="265">
        <v>1</v>
      </c>
      <c r="K39" s="266"/>
      <c r="L39" s="267"/>
      <c r="M39" s="251">
        <f t="shared" si="0"/>
        <v>0</v>
      </c>
      <c r="N39" s="252"/>
      <c r="O39" s="252"/>
      <c r="P39" s="252"/>
      <c r="Q39" s="252"/>
      <c r="R39" s="253"/>
      <c r="S39" s="246"/>
      <c r="T39" s="247"/>
      <c r="U39" s="247"/>
      <c r="V39" s="247"/>
      <c r="W39" s="247"/>
      <c r="X39" s="248"/>
    </row>
    <row r="40" spans="1:24" ht="33.6" customHeight="1">
      <c r="A40" s="12">
        <v>25</v>
      </c>
      <c r="B40" s="262"/>
      <c r="C40" s="263"/>
      <c r="D40" s="263"/>
      <c r="E40" s="263"/>
      <c r="F40" s="263"/>
      <c r="G40" s="263"/>
      <c r="H40" s="263"/>
      <c r="I40" s="264"/>
      <c r="J40" s="265">
        <v>1</v>
      </c>
      <c r="K40" s="266"/>
      <c r="L40" s="267"/>
      <c r="M40" s="251">
        <f t="shared" si="0"/>
        <v>0</v>
      </c>
      <c r="N40" s="252"/>
      <c r="O40" s="252"/>
      <c r="P40" s="252"/>
      <c r="Q40" s="252"/>
      <c r="R40" s="253"/>
      <c r="S40" s="246"/>
      <c r="T40" s="247"/>
      <c r="U40" s="247"/>
      <c r="V40" s="247"/>
      <c r="W40" s="247"/>
      <c r="X40" s="248"/>
    </row>
    <row r="41" spans="1:24" ht="33.6" customHeight="1">
      <c r="A41" s="12">
        <v>26</v>
      </c>
      <c r="B41" s="262"/>
      <c r="C41" s="263"/>
      <c r="D41" s="263"/>
      <c r="E41" s="263"/>
      <c r="F41" s="263"/>
      <c r="G41" s="263"/>
      <c r="H41" s="263"/>
      <c r="I41" s="264"/>
      <c r="J41" s="265">
        <v>1</v>
      </c>
      <c r="K41" s="266"/>
      <c r="L41" s="267"/>
      <c r="M41" s="251">
        <f t="shared" si="0"/>
        <v>0</v>
      </c>
      <c r="N41" s="252"/>
      <c r="O41" s="252"/>
      <c r="P41" s="252"/>
      <c r="Q41" s="252"/>
      <c r="R41" s="253"/>
      <c r="S41" s="246"/>
      <c r="T41" s="247"/>
      <c r="U41" s="247"/>
      <c r="V41" s="247"/>
      <c r="W41" s="247"/>
      <c r="X41" s="248"/>
    </row>
    <row r="42" spans="1:24" ht="33.6" customHeight="1">
      <c r="A42" s="12">
        <v>27</v>
      </c>
      <c r="B42" s="262"/>
      <c r="C42" s="263"/>
      <c r="D42" s="263"/>
      <c r="E42" s="263"/>
      <c r="F42" s="263"/>
      <c r="G42" s="263"/>
      <c r="H42" s="263"/>
      <c r="I42" s="264"/>
      <c r="J42" s="265">
        <v>1</v>
      </c>
      <c r="K42" s="266"/>
      <c r="L42" s="267"/>
      <c r="M42" s="251">
        <f t="shared" si="0"/>
        <v>0</v>
      </c>
      <c r="N42" s="252"/>
      <c r="O42" s="252"/>
      <c r="P42" s="252"/>
      <c r="Q42" s="252"/>
      <c r="R42" s="253"/>
      <c r="S42" s="246"/>
      <c r="T42" s="247"/>
      <c r="U42" s="247"/>
      <c r="V42" s="247"/>
      <c r="W42" s="247"/>
      <c r="X42" s="248"/>
    </row>
    <row r="43" spans="1:24" ht="33.6" customHeight="1">
      <c r="A43" s="12">
        <v>28</v>
      </c>
      <c r="B43" s="262"/>
      <c r="C43" s="263"/>
      <c r="D43" s="263"/>
      <c r="E43" s="263"/>
      <c r="F43" s="263"/>
      <c r="G43" s="263"/>
      <c r="H43" s="263"/>
      <c r="I43" s="264"/>
      <c r="J43" s="265">
        <v>1</v>
      </c>
      <c r="K43" s="266"/>
      <c r="L43" s="267"/>
      <c r="M43" s="251">
        <f t="shared" si="0"/>
        <v>0</v>
      </c>
      <c r="N43" s="252"/>
      <c r="O43" s="252"/>
      <c r="P43" s="252"/>
      <c r="Q43" s="252"/>
      <c r="R43" s="253"/>
      <c r="S43" s="246"/>
      <c r="T43" s="247"/>
      <c r="U43" s="247"/>
      <c r="V43" s="247"/>
      <c r="W43" s="247"/>
      <c r="X43" s="248"/>
    </row>
    <row r="44" spans="1:24" ht="33.6" customHeight="1">
      <c r="A44" s="12">
        <v>29</v>
      </c>
      <c r="B44" s="262"/>
      <c r="C44" s="263"/>
      <c r="D44" s="263"/>
      <c r="E44" s="263"/>
      <c r="F44" s="263"/>
      <c r="G44" s="263"/>
      <c r="H44" s="263"/>
      <c r="I44" s="264"/>
      <c r="J44" s="265">
        <v>1</v>
      </c>
      <c r="K44" s="266"/>
      <c r="L44" s="267"/>
      <c r="M44" s="251">
        <f t="shared" si="0"/>
        <v>0</v>
      </c>
      <c r="N44" s="252"/>
      <c r="O44" s="252"/>
      <c r="P44" s="252"/>
      <c r="Q44" s="252"/>
      <c r="R44" s="253"/>
      <c r="S44" s="246"/>
      <c r="T44" s="247"/>
      <c r="U44" s="247"/>
      <c r="V44" s="247"/>
      <c r="W44" s="247"/>
      <c r="X44" s="248"/>
    </row>
    <row r="45" spans="1:24" ht="33.6" customHeight="1">
      <c r="A45" s="12">
        <v>30</v>
      </c>
      <c r="B45" s="262"/>
      <c r="C45" s="263"/>
      <c r="D45" s="263"/>
      <c r="E45" s="263"/>
      <c r="F45" s="263"/>
      <c r="G45" s="263"/>
      <c r="H45" s="263"/>
      <c r="I45" s="264"/>
      <c r="J45" s="265">
        <v>1</v>
      </c>
      <c r="K45" s="266"/>
      <c r="L45" s="267"/>
      <c r="M45" s="251">
        <f t="shared" si="0"/>
        <v>0</v>
      </c>
      <c r="N45" s="252"/>
      <c r="O45" s="252"/>
      <c r="P45" s="252"/>
      <c r="Q45" s="252"/>
      <c r="R45" s="253"/>
      <c r="S45" s="246"/>
      <c r="T45" s="247"/>
      <c r="U45" s="247"/>
      <c r="V45" s="247"/>
      <c r="W45" s="247"/>
      <c r="X45" s="248"/>
    </row>
    <row r="46" spans="1:24" ht="33.6" customHeight="1">
      <c r="A46" s="12">
        <v>31</v>
      </c>
      <c r="B46" s="262"/>
      <c r="C46" s="263"/>
      <c r="D46" s="263"/>
      <c r="E46" s="263"/>
      <c r="F46" s="263"/>
      <c r="G46" s="263"/>
      <c r="H46" s="263"/>
      <c r="I46" s="264"/>
      <c r="J46" s="265">
        <v>1</v>
      </c>
      <c r="K46" s="266"/>
      <c r="L46" s="267"/>
      <c r="M46" s="251">
        <f t="shared" si="0"/>
        <v>0</v>
      </c>
      <c r="N46" s="252"/>
      <c r="O46" s="252"/>
      <c r="P46" s="252"/>
      <c r="Q46" s="252"/>
      <c r="R46" s="253"/>
      <c r="S46" s="246"/>
      <c r="T46" s="247"/>
      <c r="U46" s="247"/>
      <c r="V46" s="247"/>
      <c r="W46" s="247"/>
      <c r="X46" s="248"/>
    </row>
    <row r="47" spans="1:24" ht="33.6" customHeight="1">
      <c r="A47" s="12">
        <v>32</v>
      </c>
      <c r="B47" s="262"/>
      <c r="C47" s="263"/>
      <c r="D47" s="263"/>
      <c r="E47" s="263"/>
      <c r="F47" s="263"/>
      <c r="G47" s="263"/>
      <c r="H47" s="263"/>
      <c r="I47" s="264"/>
      <c r="J47" s="265">
        <v>1</v>
      </c>
      <c r="K47" s="266"/>
      <c r="L47" s="267"/>
      <c r="M47" s="251">
        <f t="shared" si="0"/>
        <v>0</v>
      </c>
      <c r="N47" s="252"/>
      <c r="O47" s="252"/>
      <c r="P47" s="252"/>
      <c r="Q47" s="252"/>
      <c r="R47" s="253"/>
      <c r="S47" s="246"/>
      <c r="T47" s="247"/>
      <c r="U47" s="247"/>
      <c r="V47" s="247"/>
      <c r="W47" s="247"/>
      <c r="X47" s="248"/>
    </row>
    <row r="48" spans="1:24" ht="33.6" customHeight="1">
      <c r="A48" s="12">
        <v>33</v>
      </c>
      <c r="B48" s="262"/>
      <c r="C48" s="263"/>
      <c r="D48" s="263"/>
      <c r="E48" s="263"/>
      <c r="F48" s="263"/>
      <c r="G48" s="263"/>
      <c r="H48" s="263"/>
      <c r="I48" s="264"/>
      <c r="J48" s="265">
        <v>1</v>
      </c>
      <c r="K48" s="266"/>
      <c r="L48" s="267"/>
      <c r="M48" s="251">
        <f t="shared" ref="M48:M65" si="1">INT(ROUNDDOWN($M$13/$J$66,0))</f>
        <v>0</v>
      </c>
      <c r="N48" s="252"/>
      <c r="O48" s="252"/>
      <c r="P48" s="252"/>
      <c r="Q48" s="252"/>
      <c r="R48" s="253"/>
      <c r="S48" s="246"/>
      <c r="T48" s="247"/>
      <c r="U48" s="247"/>
      <c r="V48" s="247"/>
      <c r="W48" s="247"/>
      <c r="X48" s="248"/>
    </row>
    <row r="49" spans="1:24" ht="33.6" customHeight="1">
      <c r="A49" s="12">
        <v>34</v>
      </c>
      <c r="B49" s="262"/>
      <c r="C49" s="263"/>
      <c r="D49" s="263"/>
      <c r="E49" s="263"/>
      <c r="F49" s="263"/>
      <c r="G49" s="263"/>
      <c r="H49" s="263"/>
      <c r="I49" s="264"/>
      <c r="J49" s="265">
        <v>1</v>
      </c>
      <c r="K49" s="266"/>
      <c r="L49" s="267"/>
      <c r="M49" s="251">
        <f t="shared" si="1"/>
        <v>0</v>
      </c>
      <c r="N49" s="252"/>
      <c r="O49" s="252"/>
      <c r="P49" s="252"/>
      <c r="Q49" s="252"/>
      <c r="R49" s="253"/>
      <c r="S49" s="246"/>
      <c r="T49" s="247"/>
      <c r="U49" s="247"/>
      <c r="V49" s="247"/>
      <c r="W49" s="247"/>
      <c r="X49" s="248"/>
    </row>
    <row r="50" spans="1:24" ht="33.6" customHeight="1">
      <c r="A50" s="12">
        <v>35</v>
      </c>
      <c r="B50" s="262"/>
      <c r="C50" s="263"/>
      <c r="D50" s="263"/>
      <c r="E50" s="263"/>
      <c r="F50" s="263"/>
      <c r="G50" s="263"/>
      <c r="H50" s="263"/>
      <c r="I50" s="264"/>
      <c r="J50" s="265">
        <v>1</v>
      </c>
      <c r="K50" s="266"/>
      <c r="L50" s="267"/>
      <c r="M50" s="251">
        <f t="shared" si="1"/>
        <v>0</v>
      </c>
      <c r="N50" s="252"/>
      <c r="O50" s="252"/>
      <c r="P50" s="252"/>
      <c r="Q50" s="252"/>
      <c r="R50" s="253"/>
      <c r="S50" s="246"/>
      <c r="T50" s="247"/>
      <c r="U50" s="247"/>
      <c r="V50" s="247"/>
      <c r="W50" s="247"/>
      <c r="X50" s="248"/>
    </row>
    <row r="51" spans="1:24" ht="33.6" customHeight="1">
      <c r="A51" s="12">
        <v>36</v>
      </c>
      <c r="B51" s="262"/>
      <c r="C51" s="263"/>
      <c r="D51" s="263"/>
      <c r="E51" s="263"/>
      <c r="F51" s="263"/>
      <c r="G51" s="263"/>
      <c r="H51" s="263"/>
      <c r="I51" s="264"/>
      <c r="J51" s="265">
        <v>1</v>
      </c>
      <c r="K51" s="266"/>
      <c r="L51" s="267"/>
      <c r="M51" s="251">
        <f t="shared" si="1"/>
        <v>0</v>
      </c>
      <c r="N51" s="252"/>
      <c r="O51" s="252"/>
      <c r="P51" s="252"/>
      <c r="Q51" s="252"/>
      <c r="R51" s="253"/>
      <c r="S51" s="246"/>
      <c r="T51" s="247"/>
      <c r="U51" s="247"/>
      <c r="V51" s="247"/>
      <c r="W51" s="247"/>
      <c r="X51" s="248"/>
    </row>
    <row r="52" spans="1:24" ht="33.6" customHeight="1">
      <c r="A52" s="12">
        <v>37</v>
      </c>
      <c r="B52" s="262"/>
      <c r="C52" s="263"/>
      <c r="D52" s="263"/>
      <c r="E52" s="263"/>
      <c r="F52" s="263"/>
      <c r="G52" s="263"/>
      <c r="H52" s="263"/>
      <c r="I52" s="264"/>
      <c r="J52" s="265">
        <v>1</v>
      </c>
      <c r="K52" s="266"/>
      <c r="L52" s="267"/>
      <c r="M52" s="251">
        <f t="shared" si="1"/>
        <v>0</v>
      </c>
      <c r="N52" s="252"/>
      <c r="O52" s="252"/>
      <c r="P52" s="252"/>
      <c r="Q52" s="252"/>
      <c r="R52" s="253"/>
      <c r="S52" s="246"/>
      <c r="T52" s="247"/>
      <c r="U52" s="247"/>
      <c r="V52" s="247"/>
      <c r="W52" s="247"/>
      <c r="X52" s="248"/>
    </row>
    <row r="53" spans="1:24" ht="33.6" customHeight="1">
      <c r="A53" s="12">
        <v>38</v>
      </c>
      <c r="B53" s="262"/>
      <c r="C53" s="263"/>
      <c r="D53" s="263"/>
      <c r="E53" s="263"/>
      <c r="F53" s="263"/>
      <c r="G53" s="263"/>
      <c r="H53" s="263"/>
      <c r="I53" s="264"/>
      <c r="J53" s="265">
        <v>1</v>
      </c>
      <c r="K53" s="266"/>
      <c r="L53" s="267"/>
      <c r="M53" s="251">
        <f t="shared" si="1"/>
        <v>0</v>
      </c>
      <c r="N53" s="252"/>
      <c r="O53" s="252"/>
      <c r="P53" s="252"/>
      <c r="Q53" s="252"/>
      <c r="R53" s="253"/>
      <c r="S53" s="246"/>
      <c r="T53" s="247"/>
      <c r="U53" s="247"/>
      <c r="V53" s="247"/>
      <c r="W53" s="247"/>
      <c r="X53" s="248"/>
    </row>
    <row r="54" spans="1:24" ht="33.6" customHeight="1">
      <c r="A54" s="12">
        <v>39</v>
      </c>
      <c r="B54" s="262"/>
      <c r="C54" s="263"/>
      <c r="D54" s="263"/>
      <c r="E54" s="263"/>
      <c r="F54" s="263"/>
      <c r="G54" s="263"/>
      <c r="H54" s="263"/>
      <c r="I54" s="264"/>
      <c r="J54" s="265">
        <v>1</v>
      </c>
      <c r="K54" s="266"/>
      <c r="L54" s="267"/>
      <c r="M54" s="251">
        <f t="shared" si="1"/>
        <v>0</v>
      </c>
      <c r="N54" s="252"/>
      <c r="O54" s="252"/>
      <c r="P54" s="252"/>
      <c r="Q54" s="252"/>
      <c r="R54" s="253"/>
      <c r="S54" s="246"/>
      <c r="T54" s="247"/>
      <c r="U54" s="247"/>
      <c r="V54" s="247"/>
      <c r="W54" s="247"/>
      <c r="X54" s="248"/>
    </row>
    <row r="55" spans="1:24" ht="33.6" customHeight="1">
      <c r="A55" s="12">
        <v>40</v>
      </c>
      <c r="B55" s="262"/>
      <c r="C55" s="263"/>
      <c r="D55" s="263"/>
      <c r="E55" s="263"/>
      <c r="F55" s="263"/>
      <c r="G55" s="263"/>
      <c r="H55" s="263"/>
      <c r="I55" s="264"/>
      <c r="J55" s="265">
        <v>1</v>
      </c>
      <c r="K55" s="266"/>
      <c r="L55" s="267"/>
      <c r="M55" s="251">
        <f t="shared" si="1"/>
        <v>0</v>
      </c>
      <c r="N55" s="252"/>
      <c r="O55" s="252"/>
      <c r="P55" s="252"/>
      <c r="Q55" s="252"/>
      <c r="R55" s="253"/>
      <c r="S55" s="246"/>
      <c r="T55" s="247"/>
      <c r="U55" s="247"/>
      <c r="V55" s="247"/>
      <c r="W55" s="247"/>
      <c r="X55" s="248"/>
    </row>
    <row r="56" spans="1:24" ht="33.6" customHeight="1">
      <c r="A56" s="12">
        <v>41</v>
      </c>
      <c r="B56" s="262"/>
      <c r="C56" s="263"/>
      <c r="D56" s="263"/>
      <c r="E56" s="263"/>
      <c r="F56" s="263"/>
      <c r="G56" s="263"/>
      <c r="H56" s="263"/>
      <c r="I56" s="264"/>
      <c r="J56" s="265">
        <v>1</v>
      </c>
      <c r="K56" s="266"/>
      <c r="L56" s="267"/>
      <c r="M56" s="251">
        <f t="shared" si="1"/>
        <v>0</v>
      </c>
      <c r="N56" s="252"/>
      <c r="O56" s="252"/>
      <c r="P56" s="252"/>
      <c r="Q56" s="252"/>
      <c r="R56" s="253"/>
      <c r="S56" s="246"/>
      <c r="T56" s="247"/>
      <c r="U56" s="247"/>
      <c r="V56" s="247"/>
      <c r="W56" s="247"/>
      <c r="X56" s="248"/>
    </row>
    <row r="57" spans="1:24" ht="33.6" customHeight="1">
      <c r="A57" s="12">
        <v>42</v>
      </c>
      <c r="B57" s="262"/>
      <c r="C57" s="263"/>
      <c r="D57" s="263"/>
      <c r="E57" s="263"/>
      <c r="F57" s="263"/>
      <c r="G57" s="263"/>
      <c r="H57" s="263"/>
      <c r="I57" s="264"/>
      <c r="J57" s="265">
        <v>1</v>
      </c>
      <c r="K57" s="266"/>
      <c r="L57" s="267"/>
      <c r="M57" s="251">
        <f t="shared" si="1"/>
        <v>0</v>
      </c>
      <c r="N57" s="252"/>
      <c r="O57" s="252"/>
      <c r="P57" s="252"/>
      <c r="Q57" s="252"/>
      <c r="R57" s="253"/>
      <c r="S57" s="246"/>
      <c r="T57" s="247"/>
      <c r="U57" s="247"/>
      <c r="V57" s="247"/>
      <c r="W57" s="247"/>
      <c r="X57" s="248"/>
    </row>
    <row r="58" spans="1:24" ht="33.6" customHeight="1">
      <c r="A58" s="12">
        <v>43</v>
      </c>
      <c r="B58" s="262"/>
      <c r="C58" s="263"/>
      <c r="D58" s="263"/>
      <c r="E58" s="263"/>
      <c r="F58" s="263"/>
      <c r="G58" s="263"/>
      <c r="H58" s="263"/>
      <c r="I58" s="264"/>
      <c r="J58" s="265">
        <v>1</v>
      </c>
      <c r="K58" s="266"/>
      <c r="L58" s="267"/>
      <c r="M58" s="251">
        <f t="shared" si="1"/>
        <v>0</v>
      </c>
      <c r="N58" s="252"/>
      <c r="O58" s="252"/>
      <c r="P58" s="252"/>
      <c r="Q58" s="252"/>
      <c r="R58" s="253"/>
      <c r="S58" s="246"/>
      <c r="T58" s="247"/>
      <c r="U58" s="247"/>
      <c r="V58" s="247"/>
      <c r="W58" s="247"/>
      <c r="X58" s="248"/>
    </row>
    <row r="59" spans="1:24" ht="33.6" customHeight="1">
      <c r="A59" s="12">
        <v>44</v>
      </c>
      <c r="B59" s="262"/>
      <c r="C59" s="263"/>
      <c r="D59" s="263"/>
      <c r="E59" s="263"/>
      <c r="F59" s="263"/>
      <c r="G59" s="263"/>
      <c r="H59" s="263"/>
      <c r="I59" s="264"/>
      <c r="J59" s="265">
        <v>1</v>
      </c>
      <c r="K59" s="266"/>
      <c r="L59" s="267"/>
      <c r="M59" s="251">
        <f t="shared" si="1"/>
        <v>0</v>
      </c>
      <c r="N59" s="252"/>
      <c r="O59" s="252"/>
      <c r="P59" s="252"/>
      <c r="Q59" s="252"/>
      <c r="R59" s="253"/>
      <c r="S59" s="246"/>
      <c r="T59" s="247"/>
      <c r="U59" s="247"/>
      <c r="V59" s="247"/>
      <c r="W59" s="247"/>
      <c r="X59" s="248"/>
    </row>
    <row r="60" spans="1:24" ht="33.6" customHeight="1">
      <c r="A60" s="12">
        <v>45</v>
      </c>
      <c r="B60" s="262"/>
      <c r="C60" s="263"/>
      <c r="D60" s="263"/>
      <c r="E60" s="263"/>
      <c r="F60" s="263"/>
      <c r="G60" s="263"/>
      <c r="H60" s="263"/>
      <c r="I60" s="264"/>
      <c r="J60" s="265">
        <v>1</v>
      </c>
      <c r="K60" s="266"/>
      <c r="L60" s="267"/>
      <c r="M60" s="251">
        <f t="shared" si="1"/>
        <v>0</v>
      </c>
      <c r="N60" s="252"/>
      <c r="O60" s="252"/>
      <c r="P60" s="252"/>
      <c r="Q60" s="252"/>
      <c r="R60" s="253"/>
      <c r="S60" s="246"/>
      <c r="T60" s="247"/>
      <c r="U60" s="247"/>
      <c r="V60" s="247"/>
      <c r="W60" s="247"/>
      <c r="X60" s="248"/>
    </row>
    <row r="61" spans="1:24" ht="33.6" customHeight="1">
      <c r="A61" s="12">
        <v>46</v>
      </c>
      <c r="B61" s="262"/>
      <c r="C61" s="263"/>
      <c r="D61" s="263"/>
      <c r="E61" s="263"/>
      <c r="F61" s="263"/>
      <c r="G61" s="263"/>
      <c r="H61" s="263"/>
      <c r="I61" s="264"/>
      <c r="J61" s="265">
        <v>1</v>
      </c>
      <c r="K61" s="266"/>
      <c r="L61" s="267"/>
      <c r="M61" s="251">
        <f t="shared" si="1"/>
        <v>0</v>
      </c>
      <c r="N61" s="252"/>
      <c r="O61" s="252"/>
      <c r="P61" s="252"/>
      <c r="Q61" s="252"/>
      <c r="R61" s="253"/>
      <c r="S61" s="246"/>
      <c r="T61" s="247"/>
      <c r="U61" s="247"/>
      <c r="V61" s="247"/>
      <c r="W61" s="247"/>
      <c r="X61" s="248"/>
    </row>
    <row r="62" spans="1:24" ht="33.6" customHeight="1">
      <c r="A62" s="12">
        <v>47</v>
      </c>
      <c r="B62" s="262"/>
      <c r="C62" s="263"/>
      <c r="D62" s="263"/>
      <c r="E62" s="263"/>
      <c r="F62" s="263"/>
      <c r="G62" s="263"/>
      <c r="H62" s="263"/>
      <c r="I62" s="264"/>
      <c r="J62" s="265">
        <v>1</v>
      </c>
      <c r="K62" s="266"/>
      <c r="L62" s="267"/>
      <c r="M62" s="251">
        <f t="shared" si="1"/>
        <v>0</v>
      </c>
      <c r="N62" s="252"/>
      <c r="O62" s="252"/>
      <c r="P62" s="252"/>
      <c r="Q62" s="252"/>
      <c r="R62" s="253"/>
      <c r="S62" s="246"/>
      <c r="T62" s="247"/>
      <c r="U62" s="247"/>
      <c r="V62" s="247"/>
      <c r="W62" s="247"/>
      <c r="X62" s="248"/>
    </row>
    <row r="63" spans="1:24" ht="33.6" customHeight="1">
      <c r="A63" s="12">
        <v>48</v>
      </c>
      <c r="B63" s="262"/>
      <c r="C63" s="263"/>
      <c r="D63" s="263"/>
      <c r="E63" s="263"/>
      <c r="F63" s="263"/>
      <c r="G63" s="263"/>
      <c r="H63" s="263"/>
      <c r="I63" s="264"/>
      <c r="J63" s="265">
        <v>1</v>
      </c>
      <c r="K63" s="266"/>
      <c r="L63" s="267"/>
      <c r="M63" s="251">
        <f t="shared" si="1"/>
        <v>0</v>
      </c>
      <c r="N63" s="252"/>
      <c r="O63" s="252"/>
      <c r="P63" s="252"/>
      <c r="Q63" s="252"/>
      <c r="R63" s="253"/>
      <c r="S63" s="246"/>
      <c r="T63" s="247"/>
      <c r="U63" s="247"/>
      <c r="V63" s="247"/>
      <c r="W63" s="247"/>
      <c r="X63" s="248"/>
    </row>
    <row r="64" spans="1:24" ht="33.6" customHeight="1">
      <c r="A64" s="12">
        <v>49</v>
      </c>
      <c r="B64" s="262"/>
      <c r="C64" s="263"/>
      <c r="D64" s="263"/>
      <c r="E64" s="263"/>
      <c r="F64" s="263"/>
      <c r="G64" s="263"/>
      <c r="H64" s="263"/>
      <c r="I64" s="264"/>
      <c r="J64" s="265">
        <v>1</v>
      </c>
      <c r="K64" s="266"/>
      <c r="L64" s="267"/>
      <c r="M64" s="251">
        <f t="shared" si="1"/>
        <v>0</v>
      </c>
      <c r="N64" s="252"/>
      <c r="O64" s="252"/>
      <c r="P64" s="252"/>
      <c r="Q64" s="252"/>
      <c r="R64" s="253"/>
      <c r="S64" s="246"/>
      <c r="T64" s="247"/>
      <c r="U64" s="247"/>
      <c r="V64" s="247"/>
      <c r="W64" s="247"/>
      <c r="X64" s="248"/>
    </row>
    <row r="65" spans="1:24" ht="33.6" customHeight="1">
      <c r="A65" s="12">
        <v>50</v>
      </c>
      <c r="B65" s="262"/>
      <c r="C65" s="263"/>
      <c r="D65" s="263"/>
      <c r="E65" s="263"/>
      <c r="F65" s="263"/>
      <c r="G65" s="263"/>
      <c r="H65" s="263"/>
      <c r="I65" s="264"/>
      <c r="J65" s="265">
        <v>1</v>
      </c>
      <c r="K65" s="266"/>
      <c r="L65" s="267"/>
      <c r="M65" s="251">
        <f t="shared" si="1"/>
        <v>0</v>
      </c>
      <c r="N65" s="252"/>
      <c r="O65" s="252"/>
      <c r="P65" s="252"/>
      <c r="Q65" s="252"/>
      <c r="R65" s="253"/>
      <c r="S65" s="246"/>
      <c r="T65" s="247"/>
      <c r="U65" s="247"/>
      <c r="V65" s="247"/>
      <c r="W65" s="247"/>
      <c r="X65" s="248"/>
    </row>
    <row r="66" spans="1:24" ht="33.6" customHeight="1">
      <c r="B66" s="54"/>
      <c r="I66" s="55" t="s">
        <v>298</v>
      </c>
      <c r="J66" s="269">
        <f>SUM(J16:L65)</f>
        <v>50</v>
      </c>
      <c r="K66" s="270"/>
      <c r="L66" s="271"/>
      <c r="M66" s="254">
        <f>SUM(M16:R65)</f>
        <v>0</v>
      </c>
      <c r="N66" s="255"/>
      <c r="O66" s="255"/>
      <c r="P66" s="255"/>
      <c r="Q66" s="255"/>
      <c r="R66" s="256"/>
      <c r="S66" s="56"/>
    </row>
    <row r="67" spans="1:24" ht="7.5" customHeight="1"/>
    <row r="68" spans="1:24" ht="33.6" customHeight="1">
      <c r="B68" s="57"/>
      <c r="C68" s="57"/>
      <c r="F68" s="221" t="s">
        <v>299</v>
      </c>
      <c r="G68" s="222"/>
      <c r="H68" s="222"/>
      <c r="I68" s="222"/>
      <c r="J68" s="222"/>
      <c r="K68" s="222"/>
      <c r="L68" s="222"/>
      <c r="M68" s="268">
        <f>IF($G$10="",0,$M$12-$M66*$G$10)</f>
        <v>0</v>
      </c>
      <c r="N68" s="241"/>
      <c r="O68" s="241"/>
      <c r="P68" s="241"/>
      <c r="Q68" s="241"/>
      <c r="R68" s="241"/>
      <c r="S68" s="249" t="s">
        <v>300</v>
      </c>
      <c r="T68" s="250"/>
      <c r="U68" s="250"/>
      <c r="V68" s="250"/>
      <c r="W68" s="250"/>
      <c r="X68" s="250"/>
    </row>
    <row r="69" spans="1:24" ht="8.1" customHeight="1"/>
  </sheetData>
  <sheetProtection sheet="1" selectLockedCells="1"/>
  <mergeCells count="240">
    <mergeCell ref="A7:F7"/>
    <mergeCell ref="G7:X7"/>
    <mergeCell ref="D1:F1"/>
    <mergeCell ref="G1:L1"/>
    <mergeCell ref="M1:R1"/>
    <mergeCell ref="S1:X1"/>
    <mergeCell ref="A2:F2"/>
    <mergeCell ref="G2:L2"/>
    <mergeCell ref="M2:R2"/>
    <mergeCell ref="S2:X2"/>
    <mergeCell ref="A4:X4"/>
    <mergeCell ref="A6:F6"/>
    <mergeCell ref="G6:L6"/>
    <mergeCell ref="M6:R6"/>
    <mergeCell ref="S6:X6"/>
    <mergeCell ref="G9:L9"/>
    <mergeCell ref="M9:R9"/>
    <mergeCell ref="A10:F10"/>
    <mergeCell ref="G10:K10"/>
    <mergeCell ref="S8:X8"/>
    <mergeCell ref="S15:X15"/>
    <mergeCell ref="J16:L16"/>
    <mergeCell ref="M16:R16"/>
    <mergeCell ref="S16:X16"/>
    <mergeCell ref="B15:I15"/>
    <mergeCell ref="B16:I16"/>
    <mergeCell ref="F13:L13"/>
    <mergeCell ref="M13:R13"/>
    <mergeCell ref="J15:L15"/>
    <mergeCell ref="M15:R15"/>
    <mergeCell ref="F12:L12"/>
    <mergeCell ref="M12:R12"/>
    <mergeCell ref="M10:R10"/>
    <mergeCell ref="S10:W10"/>
    <mergeCell ref="S9:X9"/>
    <mergeCell ref="A8:F8"/>
    <mergeCell ref="G8:L8"/>
    <mergeCell ref="M8:R8"/>
    <mergeCell ref="A9:F9"/>
    <mergeCell ref="M19:R19"/>
    <mergeCell ref="S19:X19"/>
    <mergeCell ref="J20:L20"/>
    <mergeCell ref="M20:R20"/>
    <mergeCell ref="S20:X20"/>
    <mergeCell ref="M17:R17"/>
    <mergeCell ref="S17:X17"/>
    <mergeCell ref="J18:L18"/>
    <mergeCell ref="M18:R18"/>
    <mergeCell ref="S18:X18"/>
    <mergeCell ref="B17:I17"/>
    <mergeCell ref="B18:I18"/>
    <mergeCell ref="B19:I19"/>
    <mergeCell ref="B20:I20"/>
    <mergeCell ref="J66:L66"/>
    <mergeCell ref="B21:I21"/>
    <mergeCell ref="J21:L21"/>
    <mergeCell ref="B23:I23"/>
    <mergeCell ref="J23:L23"/>
    <mergeCell ref="J19:L19"/>
    <mergeCell ref="J17:L17"/>
    <mergeCell ref="B29:I29"/>
    <mergeCell ref="J29:L29"/>
    <mergeCell ref="B31:I31"/>
    <mergeCell ref="J31:L31"/>
    <mergeCell ref="B33:I33"/>
    <mergeCell ref="B28:I28"/>
    <mergeCell ref="J28:L28"/>
    <mergeCell ref="B37:I37"/>
    <mergeCell ref="J37:L37"/>
    <mergeCell ref="B41:I41"/>
    <mergeCell ref="J41:L41"/>
    <mergeCell ref="B45:I45"/>
    <mergeCell ref="J45:L45"/>
    <mergeCell ref="M66:R66"/>
    <mergeCell ref="F68:L68"/>
    <mergeCell ref="M68:R68"/>
    <mergeCell ref="S68:X68"/>
    <mergeCell ref="M24:R24"/>
    <mergeCell ref="S24:X24"/>
    <mergeCell ref="B25:I25"/>
    <mergeCell ref="J25:L25"/>
    <mergeCell ref="M25:R25"/>
    <mergeCell ref="S25:X25"/>
    <mergeCell ref="B26:I26"/>
    <mergeCell ref="J26:L26"/>
    <mergeCell ref="M26:R26"/>
    <mergeCell ref="S26:X26"/>
    <mergeCell ref="B27:I27"/>
    <mergeCell ref="J27:L27"/>
    <mergeCell ref="M29:R29"/>
    <mergeCell ref="S29:X29"/>
    <mergeCell ref="B30:I30"/>
    <mergeCell ref="J30:L30"/>
    <mergeCell ref="M30:R30"/>
    <mergeCell ref="S30:X30"/>
    <mergeCell ref="M27:R27"/>
    <mergeCell ref="S27:X27"/>
    <mergeCell ref="M23:R23"/>
    <mergeCell ref="S23:X23"/>
    <mergeCell ref="B24:I24"/>
    <mergeCell ref="J24:L24"/>
    <mergeCell ref="M21:R21"/>
    <mergeCell ref="S21:X21"/>
    <mergeCell ref="B22:I22"/>
    <mergeCell ref="J22:L22"/>
    <mergeCell ref="M22:R22"/>
    <mergeCell ref="S22:X22"/>
    <mergeCell ref="M28:R28"/>
    <mergeCell ref="S28:X28"/>
    <mergeCell ref="J33:L33"/>
    <mergeCell ref="M33:R33"/>
    <mergeCell ref="S33:X33"/>
    <mergeCell ref="B34:I34"/>
    <mergeCell ref="J34:L34"/>
    <mergeCell ref="M34:R34"/>
    <mergeCell ref="S34:X34"/>
    <mergeCell ref="M31:R31"/>
    <mergeCell ref="S31:X31"/>
    <mergeCell ref="B32:I32"/>
    <mergeCell ref="J32:L32"/>
    <mergeCell ref="M32:R32"/>
    <mergeCell ref="S32:X32"/>
    <mergeCell ref="M37:R37"/>
    <mergeCell ref="S37:X37"/>
    <mergeCell ref="B38:I38"/>
    <mergeCell ref="J38:L38"/>
    <mergeCell ref="M38:R38"/>
    <mergeCell ref="S38:X38"/>
    <mergeCell ref="B35:I35"/>
    <mergeCell ref="J35:L35"/>
    <mergeCell ref="M35:R35"/>
    <mergeCell ref="S35:X35"/>
    <mergeCell ref="B36:I36"/>
    <mergeCell ref="J36:L36"/>
    <mergeCell ref="M36:R36"/>
    <mergeCell ref="S36:X36"/>
    <mergeCell ref="M41:R41"/>
    <mergeCell ref="S41:X41"/>
    <mergeCell ref="B42:I42"/>
    <mergeCell ref="J42:L42"/>
    <mergeCell ref="M42:R42"/>
    <mergeCell ref="S42:X42"/>
    <mergeCell ref="B39:I39"/>
    <mergeCell ref="J39:L39"/>
    <mergeCell ref="M39:R39"/>
    <mergeCell ref="S39:X39"/>
    <mergeCell ref="B40:I40"/>
    <mergeCell ref="J40:L40"/>
    <mergeCell ref="M40:R40"/>
    <mergeCell ref="S40:X40"/>
    <mergeCell ref="M45:R45"/>
    <mergeCell ref="S45:X45"/>
    <mergeCell ref="B46:I46"/>
    <mergeCell ref="J46:L46"/>
    <mergeCell ref="M46:R46"/>
    <mergeCell ref="S46:X46"/>
    <mergeCell ref="B43:I43"/>
    <mergeCell ref="J43:L43"/>
    <mergeCell ref="M43:R43"/>
    <mergeCell ref="S43:X43"/>
    <mergeCell ref="B44:I44"/>
    <mergeCell ref="J44:L44"/>
    <mergeCell ref="M44:R44"/>
    <mergeCell ref="S44:X44"/>
    <mergeCell ref="B49:I49"/>
    <mergeCell ref="J49:L49"/>
    <mergeCell ref="M49:R49"/>
    <mergeCell ref="S49:X49"/>
    <mergeCell ref="B50:I50"/>
    <mergeCell ref="J50:L50"/>
    <mergeCell ref="M50:R50"/>
    <mergeCell ref="S50:X50"/>
    <mergeCell ref="B47:I47"/>
    <mergeCell ref="J47:L47"/>
    <mergeCell ref="M47:R47"/>
    <mergeCell ref="S47:X47"/>
    <mergeCell ref="B48:I48"/>
    <mergeCell ref="J48:L48"/>
    <mergeCell ref="M48:R48"/>
    <mergeCell ref="S48:X48"/>
    <mergeCell ref="B53:I53"/>
    <mergeCell ref="J53:L53"/>
    <mergeCell ref="M53:R53"/>
    <mergeCell ref="S53:X53"/>
    <mergeCell ref="B54:I54"/>
    <mergeCell ref="J54:L54"/>
    <mergeCell ref="M54:R54"/>
    <mergeCell ref="S54:X54"/>
    <mergeCell ref="B51:I51"/>
    <mergeCell ref="J51:L51"/>
    <mergeCell ref="M51:R51"/>
    <mergeCell ref="S51:X51"/>
    <mergeCell ref="B52:I52"/>
    <mergeCell ref="J52:L52"/>
    <mergeCell ref="M52:R52"/>
    <mergeCell ref="S52:X52"/>
    <mergeCell ref="B57:I57"/>
    <mergeCell ref="J57:L57"/>
    <mergeCell ref="M57:R57"/>
    <mergeCell ref="S57:X57"/>
    <mergeCell ref="B58:I58"/>
    <mergeCell ref="J58:L58"/>
    <mergeCell ref="M58:R58"/>
    <mergeCell ref="S58:X58"/>
    <mergeCell ref="B55:I55"/>
    <mergeCell ref="J55:L55"/>
    <mergeCell ref="M55:R55"/>
    <mergeCell ref="S55:X55"/>
    <mergeCell ref="B56:I56"/>
    <mergeCell ref="J56:L56"/>
    <mergeCell ref="M56:R56"/>
    <mergeCell ref="S56:X56"/>
    <mergeCell ref="B61:I61"/>
    <mergeCell ref="J61:L61"/>
    <mergeCell ref="M61:R61"/>
    <mergeCell ref="S61:X61"/>
    <mergeCell ref="B62:I62"/>
    <mergeCell ref="J62:L62"/>
    <mergeCell ref="M62:R62"/>
    <mergeCell ref="S62:X62"/>
    <mergeCell ref="B59:I59"/>
    <mergeCell ref="J59:L59"/>
    <mergeCell ref="M59:R59"/>
    <mergeCell ref="S59:X59"/>
    <mergeCell ref="B60:I60"/>
    <mergeCell ref="J60:L60"/>
    <mergeCell ref="M60:R60"/>
    <mergeCell ref="S60:X60"/>
    <mergeCell ref="B65:I65"/>
    <mergeCell ref="J65:L65"/>
    <mergeCell ref="M65:R65"/>
    <mergeCell ref="S65:X65"/>
    <mergeCell ref="B63:I63"/>
    <mergeCell ref="J63:L63"/>
    <mergeCell ref="M63:R63"/>
    <mergeCell ref="S63:X63"/>
    <mergeCell ref="B64:I64"/>
    <mergeCell ref="J64:L64"/>
    <mergeCell ref="M64:R64"/>
    <mergeCell ref="S64:X64"/>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415e7b-7c70-4bd0-9690-5f5a5976aa33">
      <Terms xmlns="http://schemas.microsoft.com/office/infopath/2007/PartnerControls"/>
    </lcf76f155ced4ddcb4097134ff3c332f>
    <TaxCatchAll xmlns="ddd985cf-6367-49cc-b37e-97bc1b0f9ddf"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92B81CD2E03704BA09BBEEF48A9D096" ma:contentTypeVersion="15" ma:contentTypeDescription="新しいドキュメントを作成します。" ma:contentTypeScope="" ma:versionID="11be0a8eab25935b1cbffdaa3841aa8d">
  <xsd:schema xmlns:xsd="http://www.w3.org/2001/XMLSchema" xmlns:xs="http://www.w3.org/2001/XMLSchema" xmlns:p="http://schemas.microsoft.com/office/2006/metadata/properties" xmlns:ns2="4c415e7b-7c70-4bd0-9690-5f5a5976aa33" xmlns:ns3="ddd985cf-6367-49cc-b37e-97bc1b0f9ddf" targetNamespace="http://schemas.microsoft.com/office/2006/metadata/properties" ma:root="true" ma:fieldsID="ca4d9383f234c7913917bee46a0142df" ns2:_="" ns3:_="">
    <xsd:import namespace="4c415e7b-7c70-4bd0-9690-5f5a5976aa33"/>
    <xsd:import namespace="ddd985cf-6367-49cc-b37e-97bc1b0f9d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415e7b-7c70-4bd0-9690-5f5a5976aa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d985cf-6367-49cc-b37e-97bc1b0f9ddf"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703e762d-2b88-41bf-93fb-d58a47e3472a}" ma:internalName="TaxCatchAll" ma:showField="CatchAllData" ma:web="ddd985cf-6367-49cc-b37e-97bc1b0f9d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 ds:uri="4c415e7b-7c70-4bd0-9690-5f5a5976aa33"/>
    <ds:schemaRef ds:uri="ddd985cf-6367-49cc-b37e-97bc1b0f9ddf"/>
  </ds:schemaRefs>
</ds:datastoreItem>
</file>

<file path=customXml/itemProps2.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3.xml><?xml version="1.0" encoding="utf-8"?>
<ds:datastoreItem xmlns:ds="http://schemas.openxmlformats.org/officeDocument/2006/customXml" ds:itemID="{81BD1295-D5CA-4854-8C7B-D67CFFA924E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415e7b-7c70-4bd0-9690-5f5a5976aa33"/>
    <ds:schemaRef ds:uri="ddd985cf-6367-49cc-b37e-97bc1b0f9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★算出・請求パターン_治験経費4</vt:lpstr>
      <vt:lpstr>治験経費4_経費算出基準</vt:lpstr>
      <vt:lpstr>別紙5_製販後臨床試験研究経費ポイント算出表</vt:lpstr>
      <vt:lpstr>別紙6_製販後臨床試験医薬品管理経費ポイント算出表</vt:lpstr>
      <vt:lpstr>出来高費用算出表_マイルストーン</vt:lpstr>
      <vt:lpstr>出来高費用算出表_均等割</vt:lpstr>
      <vt:lpstr>治験経費4_経費算出基準!Print_Area</vt:lpstr>
      <vt:lpstr>出来高費用算出表_マイルストーン!Print_Area</vt:lpstr>
      <vt:lpstr>出来高費用算出表_均等割!Print_Area</vt:lpstr>
      <vt:lpstr>別紙5_製販後臨床試験研究経費ポイント算出表!Print_Area</vt:lpstr>
      <vt:lpstr>別紙6_製販後臨床試験医薬品管理経費ポイント算出表!Print_Area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治験事務係</cp:lastModifiedBy>
  <cp:revision/>
  <cp:lastPrinted>2023-09-01T05:20:24Z</cp:lastPrinted>
  <dcterms:created xsi:type="dcterms:W3CDTF">2015-07-23T02:45:46Z</dcterms:created>
  <dcterms:modified xsi:type="dcterms:W3CDTF">2025-03-31T04:48:38Z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0x010100192B81CD2E03704BA09BBEEF48A9D096</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