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defaultThemeVersion="124226"/>
  <mc:AlternateContent xmlns:mc="http://schemas.openxmlformats.org/markup-compatibility/2006">
    <mc:Choice Requires="x15">
      <x15ac:absPath xmlns:x15ac="http://schemas.microsoft.com/office/spreadsheetml/2010/11/ac" url="C:\Users\chiken-jimu008\Desktop\04_経費算出基準・ポイント算出表\"/>
    </mc:Choice>
  </mc:AlternateContent>
  <xr:revisionPtr revIDLastSave="0" documentId="13_ncr:1_{AF8EF654-555C-4539-823F-F93F05BC41D5}" xr6:coauthVersionLast="47" xr6:coauthVersionMax="47" xr10:uidLastSave="{00000000-0000-0000-0000-000000000000}"/>
  <bookViews>
    <workbookView xWindow="-108" yWindow="-108" windowWidth="23256" windowHeight="12576" tabRatio="928" xr2:uid="{00000000-000D-0000-FFFF-FFFF00000000}"/>
  </bookViews>
  <sheets>
    <sheet name="☆はじめにお読みください" sheetId="20" r:id="rId1"/>
    <sheet name="★算出・請求パターン_治験経費1" sheetId="21" r:id="rId2"/>
    <sheet name="治験経費1_経費算出基準" sheetId="7" r:id="rId3"/>
    <sheet name="別紙1_臨床試験研究経費ポイント算出表" sheetId="4" r:id="rId4"/>
    <sheet name="別紙2_治験薬管理経費ポイント算出表" sheetId="5" r:id="rId5"/>
    <sheet name="出来高費用算出表_マイルストーン" sheetId="8" r:id="rId6"/>
    <sheet name="出来高費用算出表_均等割" sheetId="17" r:id="rId7"/>
  </sheets>
  <definedNames>
    <definedName name="_xlnm.Print_Area" localSheetId="2">治験経費1_経費算出基準!$A$1:$X$67</definedName>
    <definedName name="_xlnm.Print_Area" localSheetId="5">出来高費用算出表_マイルストーン!$A$1:$X$24</definedName>
    <definedName name="_xlnm.Print_Area" localSheetId="6">出来高費用算出表_均等割!$A$1:$X$69</definedName>
    <definedName name="_xlnm.Print_Area" localSheetId="3">別紙1_臨床試験研究経費ポイント算出表!$A$1:$AA$36</definedName>
    <definedName name="_xlnm.Print_Area" localSheetId="4">別紙2_治験薬管理経費ポイント算出表!$A$1:$AA$30</definedName>
    <definedName name="_xlnm.Print_Titles" localSheetId="0">☆はじめにお読みください!$1:$11</definedName>
    <definedName name="_xlnm.Print_Titles" localSheetId="6">出来高費用算出表_均等割!$1:$15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1" i="7" l="1"/>
  <c r="G31" i="7"/>
  <c r="N31" i="7"/>
  <c r="Q55" i="7" l="1"/>
  <c r="Q54" i="7"/>
  <c r="N28" i="7"/>
  <c r="G28" i="7" s="1"/>
  <c r="Q20" i="7"/>
  <c r="N16" i="7"/>
  <c r="N23" i="7" s="1"/>
  <c r="J66" i="17" l="1"/>
  <c r="J21" i="8"/>
  <c r="A1" i="17" l="1"/>
  <c r="A1" i="8"/>
  <c r="G10" i="17"/>
  <c r="U8" i="4" l="1"/>
  <c r="H8" i="4"/>
  <c r="H7" i="4"/>
  <c r="U6" i="4"/>
  <c r="H6" i="4"/>
  <c r="U2" i="4"/>
  <c r="H2" i="4"/>
  <c r="U1" i="4"/>
  <c r="H1" i="4"/>
  <c r="U8" i="5"/>
  <c r="H8" i="5"/>
  <c r="U2" i="5"/>
  <c r="H2" i="5"/>
  <c r="U1" i="5"/>
  <c r="H1" i="5"/>
  <c r="S2" i="8"/>
  <c r="G2" i="8"/>
  <c r="S1" i="8"/>
  <c r="G1" i="8"/>
  <c r="S2" i="17"/>
  <c r="G2" i="17"/>
  <c r="S1" i="17"/>
  <c r="G1" i="17"/>
  <c r="G8" i="17"/>
  <c r="S10" i="17"/>
  <c r="S9" i="17"/>
  <c r="G9" i="17"/>
  <c r="G10" i="8"/>
  <c r="G9" i="8"/>
  <c r="G8" i="8"/>
  <c r="S10" i="8"/>
  <c r="S9" i="8"/>
  <c r="S8" i="17"/>
  <c r="G7" i="17"/>
  <c r="S6" i="17"/>
  <c r="G6" i="17"/>
  <c r="S8" i="8"/>
  <c r="S6" i="8"/>
  <c r="U6" i="5"/>
  <c r="G7" i="8"/>
  <c r="H7" i="5"/>
  <c r="G6" i="8"/>
  <c r="H6" i="5"/>
  <c r="AA16" i="5"/>
  <c r="AA18" i="5"/>
  <c r="AA19" i="5"/>
  <c r="AA17" i="5"/>
  <c r="AA22" i="4"/>
  <c r="AA26" i="4"/>
  <c r="I24" i="7"/>
  <c r="S31" i="7"/>
  <c r="AA25" i="4"/>
  <c r="AA21" i="4"/>
  <c r="S23" i="7" l="1"/>
  <c r="S16" i="7"/>
  <c r="T56" i="7" s="1"/>
  <c r="Q24" i="7"/>
  <c r="S24" i="7" s="1"/>
  <c r="S33" i="7"/>
  <c r="N19" i="7"/>
  <c r="S19" i="7" s="1"/>
  <c r="S20" i="7"/>
  <c r="T49" i="7" l="1"/>
  <c r="T50" i="7" s="1"/>
  <c r="T51" i="7" s="1"/>
  <c r="T57" i="7"/>
  <c r="T58" i="7" l="1"/>
  <c r="AA29" i="5" l="1"/>
  <c r="AA28" i="5"/>
  <c r="AA27" i="5"/>
  <c r="AA26" i="5"/>
  <c r="AA25" i="5"/>
  <c r="AA24" i="5"/>
  <c r="AA23" i="5"/>
  <c r="AA22" i="5"/>
  <c r="AA21" i="5"/>
  <c r="AA20" i="5"/>
  <c r="AA15" i="5"/>
  <c r="AA14" i="5"/>
  <c r="AA35" i="4"/>
  <c r="AA36" i="4" s="1"/>
  <c r="U38" i="4" s="1"/>
  <c r="AA34" i="4"/>
  <c r="AA33" i="4"/>
  <c r="AA32" i="4"/>
  <c r="AA31" i="4"/>
  <c r="AA30" i="4"/>
  <c r="AA29" i="4"/>
  <c r="AA28" i="4"/>
  <c r="AA27" i="4"/>
  <c r="AA24" i="4"/>
  <c r="AA23" i="4"/>
  <c r="AA20" i="4"/>
  <c r="AA19" i="4"/>
  <c r="AA18" i="4"/>
  <c r="AA17" i="4"/>
  <c r="AA16" i="4"/>
  <c r="AA15" i="4"/>
  <c r="AA14" i="4"/>
  <c r="T60" i="7" l="1"/>
  <c r="AA30" i="5" l="1"/>
  <c r="C28" i="7" l="1"/>
  <c r="S28" i="7" s="1"/>
  <c r="S36" i="7" s="1"/>
  <c r="S38" i="7"/>
  <c r="T52" i="7" l="1"/>
  <c r="S41" i="7"/>
  <c r="S43" i="7" s="1"/>
  <c r="T53" i="7" l="1"/>
  <c r="S46" i="7"/>
  <c r="S63" i="7" l="1"/>
  <c r="T54" i="7"/>
  <c r="T55" i="7" s="1"/>
  <c r="M12" i="8" l="1"/>
  <c r="M12" i="17"/>
  <c r="M13" i="17" s="1"/>
  <c r="S65" i="7"/>
  <c r="M13" i="8" l="1"/>
  <c r="M16" i="8" s="1"/>
  <c r="M40" i="17"/>
  <c r="M49" i="17"/>
  <c r="M62" i="17"/>
  <c r="M51" i="17"/>
  <c r="M50" i="17"/>
  <c r="M37" i="17"/>
  <c r="M47" i="17"/>
  <c r="M35" i="17"/>
  <c r="M58" i="17"/>
  <c r="M46" i="17"/>
  <c r="M34" i="17"/>
  <c r="M57" i="17"/>
  <c r="M45" i="17"/>
  <c r="M33" i="17"/>
  <c r="M56" i="17"/>
  <c r="M44" i="17"/>
  <c r="M32" i="17"/>
  <c r="M61" i="17"/>
  <c r="M48" i="17"/>
  <c r="M59" i="17"/>
  <c r="M55" i="17"/>
  <c r="M43" i="17"/>
  <c r="M29" i="17"/>
  <c r="M63" i="17"/>
  <c r="M39" i="17"/>
  <c r="M38" i="17"/>
  <c r="M60" i="17"/>
  <c r="M36" i="17"/>
  <c r="M54" i="17"/>
  <c r="M42" i="17"/>
  <c r="M28" i="17"/>
  <c r="M65" i="17"/>
  <c r="M53" i="17"/>
  <c r="M41" i="17"/>
  <c r="M26" i="17"/>
  <c r="M64" i="17"/>
  <c r="M52" i="17"/>
  <c r="M31" i="17"/>
  <c r="M30" i="17"/>
  <c r="M27" i="17"/>
  <c r="M24" i="17"/>
  <c r="M23" i="17"/>
  <c r="M25" i="17"/>
  <c r="M19" i="17"/>
  <c r="M21" i="17"/>
  <c r="M20" i="17"/>
  <c r="M17" i="17"/>
  <c r="M22" i="17"/>
  <c r="M18" i="17"/>
  <c r="M16" i="17"/>
  <c r="M17" i="8" l="1"/>
  <c r="M18" i="8"/>
  <c r="M19" i="8"/>
  <c r="M20" i="8"/>
  <c r="M66" i="17"/>
  <c r="M68" i="17" s="1"/>
  <c r="M21" i="8" l="1"/>
  <c r="M23"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D1" authorId="0" shapeId="0" xr:uid="{736BEB9D-903F-4DFE-AB07-8CE17AEA7B5C}">
      <text>
        <r>
          <rPr>
            <b/>
            <sz val="9"/>
            <color indexed="81"/>
            <rFont val="MS P ゴシック"/>
            <family val="3"/>
            <charset val="128"/>
          </rPr>
          <t>出来高費用の請求方法を選択</t>
        </r>
        <r>
          <rPr>
            <sz val="9"/>
            <color indexed="81"/>
            <rFont val="MS P ゴシック"/>
            <family val="3"/>
            <charset val="128"/>
          </rPr>
          <t xml:space="preserve">
</t>
        </r>
      </text>
    </comment>
    <comment ref="M1" authorId="0" shapeId="0" xr:uid="{0D071A7C-BD28-42ED-91EF-5CA47EA05E1F}">
      <text>
        <r>
          <rPr>
            <b/>
            <sz val="9"/>
            <color indexed="81"/>
            <rFont val="MS P ゴシック"/>
            <family val="3"/>
            <charset val="128"/>
          </rPr>
          <t>当院が付与した整理番号を入力</t>
        </r>
        <r>
          <rPr>
            <sz val="9"/>
            <color indexed="81"/>
            <rFont val="MS P ゴシック"/>
            <family val="3"/>
            <charset val="128"/>
          </rPr>
          <t xml:space="preserve">
</t>
        </r>
      </text>
    </comment>
    <comment ref="A2" authorId="0" shapeId="0" xr:uid="{0DAB5FB9-536A-4F89-BBFC-CC4FE8968F25}">
      <text>
        <r>
          <rPr>
            <b/>
            <sz val="9"/>
            <color indexed="81"/>
            <rFont val="MS P ゴシック"/>
            <family val="3"/>
            <charset val="128"/>
          </rPr>
          <t>いずれかを選択
・医薬品
・医薬品（拡大治験）
・医療機器
・再生医療等製品</t>
        </r>
        <r>
          <rPr>
            <sz val="9"/>
            <color indexed="81"/>
            <rFont val="MS P ゴシック"/>
            <family val="3"/>
            <charset val="128"/>
          </rPr>
          <t xml:space="preserve">
</t>
        </r>
      </text>
    </comment>
    <comment ref="M2" authorId="0" shapeId="0" xr:uid="{B23D8053-91F4-4D70-8E4B-FFAEE4B2151D}">
      <text>
        <r>
          <rPr>
            <b/>
            <sz val="9"/>
            <color indexed="81"/>
            <rFont val="MS P ゴシック"/>
            <family val="3"/>
            <charset val="128"/>
          </rPr>
          <t>本書式の固定日を入力</t>
        </r>
        <r>
          <rPr>
            <sz val="9"/>
            <color indexed="81"/>
            <rFont val="MS P ゴシック"/>
            <family val="3"/>
            <charset val="128"/>
          </rPr>
          <t xml:space="preserve">
</t>
        </r>
      </text>
    </comment>
    <comment ref="A9" authorId="0" shapeId="0" xr:uid="{16494CA2-2EFF-42A3-823C-7CF48C30F39D}">
      <text>
        <r>
          <rPr>
            <b/>
            <sz val="9"/>
            <color indexed="81"/>
            <rFont val="MS P ゴシック"/>
            <family val="3"/>
            <charset val="128"/>
          </rPr>
          <t>パターン1【新規／実施】：原契約の締結予定日を入力
上記以外：原契約締結日を入力</t>
        </r>
      </text>
    </comment>
    <comment ref="M9" authorId="0" shapeId="0" xr:uid="{8AA34B0E-8309-45AB-B3A8-EDCF7922A65B}">
      <text>
        <r>
          <rPr>
            <b/>
            <sz val="9"/>
            <color indexed="81"/>
            <rFont val="MS P ゴシック"/>
            <family val="3"/>
            <charset val="128"/>
          </rPr>
          <t>契約終了予定日を入力
パターン3【変更／期間延長】のみ：延長後の契約終了予定日を入力</t>
        </r>
      </text>
    </comment>
    <comment ref="A10" authorId="0" shapeId="0" xr:uid="{D04D193B-3465-4AA6-B259-F68A685CEB26}">
      <text>
        <r>
          <rPr>
            <b/>
            <sz val="9"/>
            <color indexed="81"/>
            <rFont val="MS P ゴシック"/>
            <family val="3"/>
            <charset val="128"/>
          </rPr>
          <t>パターン1【新規／実施】：初回契約時の契約症例数を入力
パターン2【変更／症例数追加】：追加症例数を入力
パターン5【追加／経費追加】：算出時の契約症例数を入力
上記以外：「0」を入力</t>
        </r>
      </text>
    </comment>
    <comment ref="M10" authorId="0" shapeId="0" xr:uid="{9D9983B0-D7E5-42FE-ABE2-A34899C4B1D6}">
      <text>
        <r>
          <rPr>
            <b/>
            <sz val="9"/>
            <color indexed="81"/>
            <rFont val="MS P ゴシック"/>
            <family val="3"/>
            <charset val="128"/>
          </rPr>
          <t>パターン1・2・5：出来高費用として請求対象となる回数を入力
上記以外：「0」を入力</t>
        </r>
      </text>
    </comment>
    <comment ref="A11" authorId="0" shapeId="0" xr:uid="{37A864F3-C845-43F8-8B1E-27DA1F8979E3}">
      <text>
        <r>
          <rPr>
            <b/>
            <sz val="9"/>
            <color indexed="81"/>
            <rFont val="MS P ゴシック"/>
            <family val="3"/>
            <charset val="128"/>
          </rPr>
          <t>以下に該当する場合に入力
・固定経費及び症例経費の算出理由　※特記する必要がある場合
・人件費の割合：SMO管理料として〔　（４）～（５）　〕のxx%　※SMO関与のみ　</t>
        </r>
        <r>
          <rPr>
            <sz val="9"/>
            <color indexed="81"/>
            <rFont val="MS P ゴシック"/>
            <family val="3"/>
            <charset val="128"/>
          </rPr>
          <t xml:space="preserve">
</t>
        </r>
      </text>
    </comment>
    <comment ref="M14" authorId="0" shapeId="0" xr:uid="{8AB87920-3BD9-43CF-B0D9-58C9A7F94724}">
      <text>
        <r>
          <rPr>
            <b/>
            <sz val="9"/>
            <color indexed="81"/>
            <rFont val="MS P ゴシック"/>
            <family val="3"/>
            <charset val="128"/>
          </rPr>
          <t>パターン3【変更／期間延長】のみ
：セル「S14」に変更前の契約終了予定日を20xx/xx/xxの形式で入力　</t>
        </r>
      </text>
    </comment>
    <comment ref="I20" authorId="0" shapeId="0" xr:uid="{41CA26B4-6D99-430A-8E23-55134A80B001}">
      <text>
        <r>
          <rPr>
            <b/>
            <sz val="9"/>
            <color indexed="81"/>
            <rFont val="MS P ゴシック"/>
            <family val="3"/>
            <charset val="128"/>
          </rPr>
          <t>パターン1・4：試験終了後の保管年数を5年単位で入力
上記以外：「0」を入力</t>
        </r>
      </text>
    </comment>
    <comment ref="N32" authorId="0" shapeId="0" xr:uid="{9BF33657-0E32-40DE-9173-558416094343}">
      <text>
        <r>
          <rPr>
            <b/>
            <sz val="9"/>
            <color indexed="81"/>
            <rFont val="MS P ゴシック"/>
            <family val="3"/>
            <charset val="128"/>
          </rPr>
          <t>別紙2_要素G「温度管理」にポイントが入った場合のみ『あり』を選択</t>
        </r>
        <r>
          <rPr>
            <sz val="9"/>
            <color indexed="81"/>
            <rFont val="MS P ゴシック"/>
            <family val="3"/>
            <charset val="128"/>
          </rPr>
          <t xml:space="preserve">
</t>
        </r>
      </text>
    </comment>
    <comment ref="Q36" authorId="0" shapeId="0" xr:uid="{0793D5AB-E19E-4664-8010-C2D204DCFD5A}">
      <text>
        <r>
          <rPr>
            <b/>
            <sz val="9"/>
            <color indexed="81"/>
            <rFont val="MS P ゴシック"/>
            <family val="3"/>
            <charset val="128"/>
          </rPr>
          <t>SMOが関与する場合は、以下のとおり選択してください。※SMO関与なし：90％
・治験事務局担当者（SMA）のみ：70％
・臨床研究コーディネーター（CRC）のみ：50％
・臨床研究コーディネーター（CRC）及び治験事務局担当者（SMA）：30％</t>
        </r>
        <r>
          <rPr>
            <sz val="9"/>
            <color indexed="81"/>
            <rFont val="MS P ゴシック"/>
            <family val="3"/>
            <charset val="128"/>
          </rPr>
          <t xml:space="preserve">
</t>
        </r>
      </text>
    </comment>
    <comment ref="N37" authorId="0" shapeId="0" xr:uid="{E32CF5A3-F6DF-4D5B-9A4E-DBB7EA804D3B}">
      <text>
        <r>
          <rPr>
            <b/>
            <sz val="9"/>
            <color indexed="81"/>
            <rFont val="MS P ゴシック"/>
            <family val="3"/>
            <charset val="128"/>
          </rPr>
          <t>被験者以外に介助者等にも対応が必要となる場合は「あり」を選択</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chiken-jimu003</author>
    <author>chiken-jimu008</author>
  </authors>
  <commentList>
    <comment ref="A4" authorId="0" shapeId="0" xr:uid="{BA36E415-F222-4A78-89BE-2C9BE883B826}">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4AE6B8F7-D63A-4856-9EDA-6E9472ADF5AF}">
      <text>
        <r>
          <rPr>
            <sz val="9"/>
            <color indexed="81"/>
            <rFont val="MS P ゴシック"/>
            <family val="3"/>
            <charset val="128"/>
          </rPr>
          <t>Ⅰ：軽症　　　　　　　　　　　　　　　　　　　　　　　　　　　　　　　　　　　　　　　　　　　　　　　　　　　　　　　　　　　　　　　　　　　　　　Ⅱ：中等症　　　　　　　　　　　　　　　　　　　　　　　　　　　　　　　　　　　　　　　　　　　　　　　　　　　　　　　　　　　　　　　　　　　　　Ⅲ：重症・重篤　（抗がん剤の治験は、全てⅢ重症・重篤とする）</t>
        </r>
      </text>
    </comment>
    <comment ref="B15" authorId="0" shapeId="0" xr:uid="{379698ED-7570-4F96-BC62-AA366061904C}">
      <text>
        <r>
          <rPr>
            <sz val="9"/>
            <color indexed="81"/>
            <rFont val="MS P ゴシック"/>
            <family val="3"/>
            <charset val="128"/>
          </rPr>
          <t>Ⅰ外来：下記以外の場合　　　　　　　　　　　　　　　　　　　　　　　　　　　　　　　　　　　　　　　　　　　　　　　　　　　　　　　　　　　　　　　　　　　　　　　　　　　Ⅱ入院：実施計画書に入院による試験の実施が必要とされている場合</t>
        </r>
      </text>
    </comment>
    <comment ref="B16" authorId="0" shapeId="0" xr:uid="{A6C4A1D9-85C8-4EA6-81AA-3AFD8EDB574C}">
      <text>
        <r>
          <rPr>
            <sz val="9"/>
            <color indexed="81"/>
            <rFont val="MS P ゴシック"/>
            <family val="3"/>
            <charset val="128"/>
          </rPr>
          <t>Ⅰ：他の適応に国内で承認　　　　　　　　　　　　　　　　　　　　　　　　　　　　　　　　　　　　　　　　　　　　　　　　　　　　　　　　　　　　　　　　　　　Ⅱ：同一適応に欧米で承認　　　　　　　　　　　　　　　　　　　　　　　　　　　　　　　　　　　　　　　　　　　　　　　　　　　　　　　　　　　　　Ⅲ：未承認</t>
        </r>
      </text>
    </comment>
    <comment ref="B17" authorId="0" shapeId="0" xr:uid="{E11DD68E-5F3A-4DE8-96AD-7FFFDD60E1AB}">
      <text>
        <r>
          <rPr>
            <sz val="9"/>
            <color indexed="81"/>
            <rFont val="MS P ゴシック"/>
            <family val="3"/>
            <charset val="128"/>
          </rPr>
          <t>Ⅰオープン　：比較対照薬や盲検を必要としない場合　　　　　　　　　　　　　　　　　　　　　　　　　　　　　　　　　　　　　　　　　　　　　　　Ⅱ単盲検　　：盲検化する試験　　　　　　　　　　　　　　　　　　　　　　　　　　　　　　　　　　　　　　　　　　　　　　　　　　　　　　　　　　　　　　　　　　Ⅲ二重盲検：二重盲検化する試験　　　　　　　　　　　　　　　　　　　　　　　　　　　　　　　　　　　　　　　　　　　　　　　　　　　　　　　　　　※試験の実施時期により盲検性におけるデザインが混在する場合は、ポイント数が高くなるものを選択</t>
        </r>
      </text>
    </comment>
    <comment ref="B18" authorId="0" shapeId="0" xr:uid="{956E3692-9627-429B-9CD5-113C270FA60E}">
      <text>
        <r>
          <rPr>
            <sz val="9"/>
            <color indexed="81"/>
            <rFont val="MS P ゴシック"/>
            <family val="3"/>
            <charset val="128"/>
          </rPr>
          <t>Ⅱ：依頼者が国外に所在　　　　　　　　　　　　　　　　　　　　　　　　　　　　　　　　　　　　　　　　　　　　　　　　　　　　　　　　　　　　　　　　　　　　　　　　　　　　　　　　　　　　　　　　　　・日本単独で実施する試験であっても、依頼者が国外に所在する　　　　　　　　　　　　　　　　　　　　　　　　　　　　　・治験国内管理人が設置されている場合　　　　　　　　　　　　　　　　　　　　　　　　　　　　　　　　　　　　　　　　　　　　　　　　　　　　　　　　・日本国内に現地法人があるグローバル企業　　　　　　　　　　　　　　　　　　　　　　　　　　　　　　　　　　　　　　　　　　　　　　　　　　　　　Ⅲ：国際共同試験　　　　　　　　　　　　　　　　　　　　　　　　　　　　　　　　　　　　　　　　　　　　　　　　　　　　　　　　　　　　　　　　　　　　　　・日本を含めた複数の国で、同一のプロトコルにより同時開発する国際共同試験</t>
        </r>
      </text>
    </comment>
    <comment ref="B19" authorId="0" shapeId="0" xr:uid="{20A6E2CA-D1EC-4D28-9DFC-7F451E018EBF}">
      <text>
        <r>
          <rPr>
            <sz val="9"/>
            <color indexed="81"/>
            <rFont val="MS P ゴシック"/>
            <family val="3"/>
            <charset val="128"/>
          </rPr>
          <t>Ⅱ：スクリーニング期間のウォッシュアウト時にプラセボを使用　　　　　　　　　　　　　　　　　　　　　　　　　　　　　　　　　　Ⅲ：治験薬投与期間に、対照となる治験群にプラセボを使用</t>
        </r>
      </text>
    </comment>
    <comment ref="B20" authorId="0" shapeId="0" xr:uid="{124DCA60-46F1-417B-ABC2-97552A3191CA}">
      <text>
        <r>
          <rPr>
            <sz val="9"/>
            <color indexed="81"/>
            <rFont val="MS P ゴシック"/>
            <family val="3"/>
            <charset val="128"/>
          </rPr>
          <t>実施計画書に記載されている治験薬の投与経路　　　　　　　　　　　　　　　　　　　　　　　　　　　　　　　     　　（複数の投与経路がある場合は、より高い方を採用する）</t>
        </r>
      </text>
    </comment>
    <comment ref="B21" authorId="0" shapeId="0" xr:uid="{180FAC3E-281B-4B42-9BBF-014E24CA581B}">
      <text>
        <r>
          <rPr>
            <sz val="9"/>
            <color indexed="81"/>
            <rFont val="MS P ゴシック"/>
            <family val="3"/>
            <charset val="128"/>
          </rPr>
          <t>実施計画書に記載されている治験薬（又は治験薬に準じて依頼者から提供される薬剤・治験薬と同等に管理を求められる薬剤）の投与開始から投与終了までの間　　　　　　　　　　　　　　　　　　　　　　　　　　　　　　　・投与期間が固定されていない場合は、想定される平均的な投与期間により算定するが、実際の投与期間が著しく平均値を超える場合は、試験終了時までに追加算定する　　　　　　　　　　　　　　　　　　　　　　　　　　　・投与期間が長期にわたる場合は、期間の分割も可能とする　　　　　　　　　　　　　　　　　　　　　　　　　　　　　　　　　　　　　　　　・被験者の原病増悪時までとされている試験においては、国内外で過去に実施された同様の対象患者、デザインの試験等における治験薬投与期間の中央値等を考慮（治験依頼者と治験責任医師とで協議を行うこと）　　　　　　</t>
        </r>
      </text>
    </comment>
    <comment ref="B23" authorId="0" shapeId="0" xr:uid="{E4272B59-2075-481D-A753-977D534F1484}">
      <text>
        <r>
          <rPr>
            <sz val="9"/>
            <color indexed="81"/>
            <rFont val="MS P ゴシック"/>
            <family val="3"/>
            <charset val="128"/>
          </rPr>
          <t>Ⅰ：成人（18歳以上～65歳未満）　　　　　　　　　　　　　　　　　　　　　　　　　　　　　　　　　　　　　　　　　　　　　　　　　　　　　　　　　　　　　　　　　　　　　　　　　　　　　　　　　Ⅱ：小児（1歳以上～18歳未満）/成人（18歳以上～65歳未満の肝・腎臓障害者等合併有）/高齢者（65歳以上）　　　　　　　　　　　　　　　　　　　　　　　　　　　　　　　　　　　　　　　　　　　　　　　　　　　　　　　　　　　　　　　　　　　　　　　　　　　Ⅲ：乳児、新生児（1歳未満）</t>
        </r>
      </text>
    </comment>
    <comment ref="B24" authorId="0" shapeId="0" xr:uid="{590DD54F-808F-4D3B-8EFC-CFB327B526E5}">
      <text>
        <r>
          <rPr>
            <sz val="9"/>
            <color indexed="81"/>
            <rFont val="MS P ゴシック"/>
            <family val="3"/>
            <charset val="128"/>
          </rPr>
          <t>実施計画書に記載されている適格基準および除外基準の総数　　　　　　　　　　　　　　　　　　　　　　　　　　　　　　　　　（小項目もカウントする）</t>
        </r>
      </text>
    </comment>
    <comment ref="B25" authorId="0" shapeId="0" xr:uid="{3BF0090B-88E2-4B5E-86AD-21A3CBC55497}">
      <text>
        <r>
          <rPr>
            <sz val="9"/>
            <color indexed="81"/>
            <rFont val="MS P ゴシック"/>
            <family val="3"/>
            <charset val="128"/>
          </rPr>
          <t>実施計画書に記載されているVisit回数の総数　　　　　　　　　　　　　　　　　　　　　　　　　　　　　　　　　　　　　　　　　　　　　　　　　　　　・観察又は検査項目が設定されている日数　　　　　　　　　　　　　　　　　　　　　　　　　　　　　　　　　　　　　　　　　　　　　　　　　　　　　　　　　　　　　　　　　　　・外来の場合、観察を伴う来院回数　　　　　　　　　　　　　　　　　　　　　　　　　　　　　　　　　　　　　　　　　　　　　　　　　　　　　　　　　　　　　　　　　　・被験者ごとにVisit回数が一定にならない場合には、想定される平均的なVisit回数をカウントすること。ただし、実際のVisit回数が算定したVisit回数を著しく超える場合には、追加で費用を算定すること。</t>
        </r>
      </text>
    </comment>
    <comment ref="B27" authorId="0" shapeId="0" xr:uid="{EEDE2734-66AD-41DE-9037-B080F15EBB0A}">
      <text>
        <r>
          <rPr>
            <sz val="9"/>
            <color indexed="81"/>
            <rFont val="MS P ゴシック"/>
            <family val="3"/>
            <charset val="128"/>
          </rPr>
          <t>実施計画書に記載されている検査の合計項目（種類）数　　　　　　　　　　　　　　　　　　　　　　　　　　　　　　　　　　　　　　　　　　　　　　　　　　　　　　　　　　　　　　　　　　　　　　　　〈一般的臨床検査（検体検査）〉　　　　　　　　　　　　　　　　　　　　　　　　　　　　　　　　　　　　　　　　　　　　　　　　　　　　　　　　　　　　　　　　　　　　　　静脈血液、尿、便、唾液、汗などを採取しての検査　　　　　　　　　　　　　　　　　　　　　　　　　　　　　　　　　　　　　　　　　　　　　　　　　　　　　　　　　　　　　　　　　　　　　　　　　　　　〈非侵襲的機能検査（生体検査）〉　　　　　　　　　　　　　　　　　　　　　　　　　　　　　　　　　　　　　　　　　　　　　　　　　　　　　　　　　　　　　　　　　　　　心電図、肺機能、平衡感覚検査、超音波検査、筋電図検査、脳波検査、骨塩量測定など　　　　　　　　　　　　　　　　　　　　　　　　　　　　　　　　　　〈画像診断〉　　　　　　　　　　　　　　　　　　　　　　　　　　　　　　　　　　　　　　　　　　　　　　　　　　　　　　　　　　　　　　　　　　　X線、CR、MRI、骨シンチ、PETなど　</t>
        </r>
      </text>
    </comment>
    <comment ref="B28" authorId="0" shapeId="0" xr:uid="{743C7AB8-6E5A-4789-92D2-EAA45D60BBFA}">
      <text>
        <r>
          <rPr>
            <sz val="9"/>
            <color indexed="81"/>
            <rFont val="MS P ゴシック"/>
            <family val="3"/>
            <charset val="128"/>
          </rPr>
          <t>実施計画書に記載されている侵襲的機能検査及び画像診断の合計回数　　　　　　　　　　　　　　　　　　　　　　　　　　　　　　　　　　　　　　　　　　　　　　　　　　　　　　　　　　　　　　　　　　　　　　　　〈侵襲的機能検査〉　　　　　　　　　　　　　　　　　　　　　　　　　　　　　　　　　　　　　　　　　　　　　　　　　　　　　　　　　　　　　　　　　　　　　　　　　　　　　　　　　　　・静脈血以外の侵襲を伴う体液採取（動脈血採取、口腔粘膜採取など）　　　　　　　　　　　　　　　　　　　　　　　　・消化管、気管支内視鏡を用いた検査、神経伝達速度検査、骨髄穿刺などの回数　　　　　　　　　　　　　　　　　　　　　　　　　　　　　　　　　　　　　　　　　　　　　　　　　　　　　　　　　　　　　　　　　　　　　　　　　　　　〈画像診断回数〉　　　　　　　　　　　　　　　　　　　　　　　　　　　　　　　　　　　　　　　　　　　　　　　　　　　　　　　　　　　　　　　　　　　　　　　　　　　X線、CR、MRI、骨シンチ、PETなどの画像診断の回数</t>
        </r>
      </text>
    </comment>
    <comment ref="B29" authorId="0" shapeId="0" xr:uid="{D82D7413-7279-4ADA-91D5-B9496D1E677A}">
      <text>
        <r>
          <rPr>
            <sz val="9"/>
            <color indexed="81"/>
            <rFont val="MS P ゴシック"/>
            <family val="3"/>
            <charset val="128"/>
          </rPr>
          <t>実施計画書に記載された当該治験特有の検体採取回数　　　　　　　　　　　　　　　　　　　　　　　　　　　　　　　　　　　　　　　　　　　　　　　　　　　　　　　　　　　　　　　　　　　　　・薬物動態測定等のための採血・採尿等を頻回に行う検査、抗核抗体検査、遺伝子・ゲノム検査など）　　　　　　　　　　　　　　　　　　　　　　　　　　　　　　　　　　　　　　　　　　　　　　　　　　　　　　　　　　　　　　　　　　　　　　　　　　　　・1回の採血で複数の特殊検査のための検体を採取する場合は、まとめて1回としてカウント　　　　　　　　　　　　　　　　　　　　　　　　　　　　　　　　　　　　　　　　　　　　　　　　　　　　　　　　　　　　　　　　　　　　　　　　　　　　　　　　　　　　　・PK等、異なる時点で採血する場合には、測定ポイント数をカウントする　　</t>
        </r>
      </text>
    </comment>
    <comment ref="B30" authorId="0" shapeId="0" xr:uid="{74545584-7DB4-40C6-9705-437775141BA1}">
      <text>
        <r>
          <rPr>
            <sz val="9"/>
            <color indexed="81"/>
            <rFont val="MS P ゴシック"/>
            <family val="3"/>
            <charset val="128"/>
          </rPr>
          <t>実施計画書に記載されている生検の回数　　　　　　　　　　　　　　　　　　　　　　　　　　　　　　　　　　　　　　　　　　　　　　　　　　　　　　　　　　　　　　　　　　　　　　　　　　　　　　　　・臓器や筋など、組織の一部を治験のために採取して検査する回数　　　　　　　　　　　　　　　　　　　　　　　　　　　　　　　・要素Mまたは要素Nと重複して算定しない。　</t>
        </r>
      </text>
    </comment>
    <comment ref="B31" authorId="0" shapeId="0" xr:uid="{67B88ED4-F800-48C3-911A-15DE7C2C1C1C}">
      <text>
        <r>
          <rPr>
            <sz val="9"/>
            <color indexed="81"/>
            <rFont val="MS P ゴシック"/>
            <family val="3"/>
            <charset val="128"/>
          </rPr>
          <t>X線、CT、MRIなどの画像診断検査の画像、心電図チャート、超音波検査、病理診断・　放射線診断のレポートなどを提供する回数及び、腫瘍組織検体のスライド等の作製回数　　</t>
        </r>
      </text>
    </comment>
    <comment ref="B32" authorId="0" shapeId="0" xr:uid="{03FD0EE9-1756-400D-AF9F-72A5FABCC64D}">
      <text>
        <r>
          <rPr>
            <sz val="9"/>
            <color indexed="81"/>
            <rFont val="MS P ゴシック"/>
            <family val="3"/>
            <charset val="128"/>
          </rPr>
          <t>治験責任医師が、治験参加前に有効性評価のトレーニングを必要とする場合、トレーニングに要する時間</t>
        </r>
      </text>
    </comment>
    <comment ref="B33" authorId="0" shapeId="0" xr:uid="{4ACA0087-2069-492E-8BF9-6B95139F25E8}">
      <text>
        <r>
          <rPr>
            <sz val="9"/>
            <color indexed="81"/>
            <rFont val="MS P ゴシック"/>
            <family val="3"/>
            <charset val="128"/>
          </rPr>
          <t>治験責任医師やそれ以外の治験に係る医療従事者が、有効性評価のためのトレーニングを必要となるものがある場合、その評価があるVisit回数</t>
        </r>
      </text>
    </comment>
    <comment ref="B34" authorId="1" shapeId="0" xr:uid="{0A0B9368-BB6B-49DF-8371-812BE58FB1AA}">
      <text>
        <r>
          <rPr>
            <sz val="9"/>
            <color indexed="81"/>
            <rFont val="MS P ゴシック"/>
            <family val="3"/>
            <charset val="128"/>
          </rPr>
          <t>承認申請書に添付するデータ解析に関する報告書作成、薬効判定等の報告書作成依頼等を受けた場合（治験結果報告書は含まず）</t>
        </r>
      </text>
    </comment>
    <comment ref="B35" authorId="0" shapeId="0" xr:uid="{E3D82217-9D6E-4FEA-BCB2-DDA5FC69896C}">
      <text>
        <r>
          <rPr>
            <sz val="9"/>
            <color indexed="81"/>
            <rFont val="MS P ゴシック"/>
            <family val="3"/>
            <charset val="128"/>
          </rPr>
          <t>Ⅰ：Ⅱ相・Ⅲ相　　　　　　　　　　　　　　　　　　　　　　　　　　　　　　　　　　　　　　　　　　　　　　　　　　　　　　　　　　　　　　　　　　　　　　　　Ⅲ：Ⅰ相</t>
        </r>
      </text>
    </comment>
    <comment ref="A36" authorId="0" shapeId="0" xr:uid="{4E50CE65-449C-4451-AA16-A66A5A4127C8}">
      <text>
        <r>
          <rPr>
            <sz val="9"/>
            <color indexed="81"/>
            <rFont val="MS P ゴシック"/>
            <family val="3"/>
            <charset val="128"/>
          </rPr>
          <t xml:space="preserve">臨床試験研究経費 算出額
・医薬品／医療機器／再生医療等製品：合計ポイント数×1×6,000円×症例数
・医薬品（拡大治験）：合計ポイント数×0.6×6,000円×症例数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chiken-jimu003</author>
    <author>chiken-jimu008</author>
  </authors>
  <commentList>
    <comment ref="A4" authorId="0" shapeId="0" xr:uid="{0A86CBC5-2516-465C-9C41-7981E651119A}">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3F923759-7E09-4B20-88FA-0EF7D215191C}">
      <text>
        <r>
          <rPr>
            <sz val="9"/>
            <color indexed="81"/>
            <rFont val="MS P ゴシック"/>
            <family val="3"/>
            <charset val="128"/>
          </rPr>
          <t>・治験薬の剤型に合わせて選択する　　　　　　　　　　　　　　　　　　　　　　　　　　　　　　　　　　　　　　　　　　　　　　　　　　　　　　　　　　　　　・剤型が異なる治験薬を組み合わせて使用する場合、ポイント数が高くなるものを選択</t>
        </r>
      </text>
    </comment>
    <comment ref="B15" authorId="0" shapeId="0" xr:uid="{51888964-7B46-4638-9761-2F08372DA4E5}">
      <text>
        <r>
          <rPr>
            <sz val="9"/>
            <color indexed="81"/>
            <rFont val="MS P ゴシック"/>
            <family val="3"/>
            <charset val="128"/>
          </rPr>
          <t>Ⅰオープン：比較対照薬や盲検を必要としない場合　　　　　　　　　　　　　　　　　　　　　　　　　　　　　　　　　　　　　　　　　　　　　　　Ⅱ単盲検　：盲検化する試験　　　　　　　　　　　　　　　　　　　　　　　　　　　　　　　　　　　　　　　　　　　　　　　　　　　　　　　　　　　　　　　　　　Ⅲ二重盲検：二重盲検化する試験　　　　　　　　　　　　　　　　　　　　　　　　　　　　　　　　　　　　　　　　　　　　　　　　　　　　　　　　　　※試験の実施時期により盲検性におけるデザインが混在する場合は、ポイント数が高くなるものを選択</t>
        </r>
      </text>
    </comment>
    <comment ref="B16" authorId="0" shapeId="0" xr:uid="{FC7A3B6E-8E5A-4FD3-85AF-486682D10D2A}">
      <text>
        <r>
          <rPr>
            <sz val="9"/>
            <color indexed="81"/>
            <rFont val="MS P ゴシック"/>
            <family val="3"/>
            <charset val="128"/>
          </rPr>
          <t>臨床試験研究経費ポイント算出表の「治験薬の投与期間」に基づいて選択する</t>
        </r>
      </text>
    </comment>
    <comment ref="B18" authorId="0" shapeId="0" xr:uid="{8E6625E1-3359-4A29-95F2-9B0E16EA7E45}">
      <text>
        <r>
          <rPr>
            <sz val="9"/>
            <color indexed="81"/>
            <rFont val="MS P ゴシック"/>
            <family val="3"/>
            <charset val="128"/>
          </rPr>
          <t>治験薬（又は治験薬に準じて依頼者から提供される薬剤）を調剤及び出庫するVisitの回数で選択する　　　　　　　　　　　　　　　　　　　　　　　　　　　　　　　　　　　　　　　　　　　　　　　　　　　　　　　　　　　　　　　　　　　　　　　　　　　　　　　　　　　　　　　　　　　　　　　　　・投与期間が固定されていない場合は、想定される平均的な調剤及び出庫するVisitの回数により算定するが、実際の投与回数が著しく平均値を超える場合は、試験終了時までに追加算定する　　　　　　　　　　　　　　　　　　　　　　　　　　　　　　　　　　　　　　　　　　　　　　　　　　　　　　　　　　　　　　　　　　　　　　　　　　　　　　　　　・投与期間が長期にわたる場合は、期間の分割も可能とする　　　　　　　　　　　　　　　　　　　　　　　　　　　　　　　　　　　　　　　　・被験者の原病増悪時までとされている試験においては、国内外で過去に実施された同様の対象患者、デザインの試験等における治験薬投与期間の中央値等を考慮（治験依頼者と治験責任医師とで協議を行うこと）　　</t>
        </r>
      </text>
    </comment>
    <comment ref="B20" authorId="0" shapeId="0" xr:uid="{BFE003DA-BCC2-4F49-830F-36BD099FCDD1}">
      <text>
        <r>
          <rPr>
            <sz val="9"/>
            <color indexed="81"/>
            <rFont val="MS P ゴシック"/>
            <family val="3"/>
            <charset val="128"/>
          </rPr>
          <t>治験薬（又は治験薬に準じて依頼者から提供される薬剤）の出庫に際して、溶解・希釈・混合等の調製を行う場合に選択すること</t>
        </r>
      </text>
    </comment>
    <comment ref="B21" authorId="0" shapeId="0" xr:uid="{11329539-CF51-48B3-9302-29655EC41CE8}">
      <text>
        <r>
          <rPr>
            <sz val="9"/>
            <color indexed="81"/>
            <rFont val="MS P ゴシック"/>
            <family val="3"/>
            <charset val="128"/>
          </rPr>
          <t>Ⅰ室温：　　　　　　　　　　　　　　　　　　　　　　　　　　　　　　　　　　　　　　　　　　　　　　　　　　　　　　　　　　　　　　　　　　　　　　　　　　　　　　　1～30℃で治験薬（又は治験薬に準じて依頼者から提供される薬剤）の管理を行い、特別な保存条件がない場合　　　　　　　　　　　　　　　　　　　　　　　　　　　　　　　　　　　　　　　　　　　　　　　　　　　　　　　　　　　　　　　　　　　　　　　　　　　　Ⅱ冷所・遮光：　　　　　　　　　　　　　　　　　　　　　　　　　　　　　　　　　　　　　　　　　　　　　　　　　　　　　　　　　　　　　　　　　　　　　　冷所（2～8℃）又は遮光での保存が必要な場合　　　　　　　　　　　　　　　　　　　　　　　　　　　　　　　　　　　　　　　　　　　　　　　　　　　　　　　　　　　　　　　　　　　　　　　　　　　　　　　　　　　　　　　　　　　Ⅲ冷凍：　　　　　　　　　　　　　　　　　　　　　　　　　　　　　　　　　　　　　　　　　　　　　　　　　　　　　　　　　　　　　　　　　　　　　　　　　　　　　　　　　　　　　　凍結保存が必要な場合　　　　　　　　　　　　　　　　　　　　　　　　　　　　　　　　　　　　　　　　　　　　　　　　　　　　　　　　　　　　　　　　　　　　※保管方法の異なる治験薬（又は治験薬に準じて依頼者から提供される薬剤や患者持ち帰り用保冷剤）がある場合には、ポイント数が高くなるものを選択</t>
        </r>
      </text>
    </comment>
    <comment ref="B22" authorId="0" shapeId="0" xr:uid="{B0121D9E-46EC-49E5-8213-B589C517CF3C}">
      <text>
        <r>
          <rPr>
            <sz val="9"/>
            <color indexed="81"/>
            <rFont val="MS P ゴシック"/>
            <family val="3"/>
            <charset val="128"/>
          </rPr>
          <t>当院の温度管理方法で対応可能であれば選択なし</t>
        </r>
      </text>
    </comment>
    <comment ref="B23" authorId="0" shapeId="0" xr:uid="{A9A325AF-9FB8-44C3-B744-8D5821361E51}">
      <text>
        <r>
          <rPr>
            <sz val="9"/>
            <color indexed="81"/>
            <rFont val="MS P ゴシック"/>
            <family val="3"/>
            <charset val="128"/>
          </rPr>
          <t>対照となる治療群にプラセボを使用する、またはスクリーニング期間のウォッシュアウト時にプラセボを使用する場合に選択</t>
        </r>
      </text>
    </comment>
    <comment ref="B24" authorId="1" shapeId="0" xr:uid="{EBA1B351-160E-44B4-9FEE-4183A239D560}">
      <text>
        <r>
          <rPr>
            <sz val="9"/>
            <color indexed="81"/>
            <rFont val="MS P ゴシック"/>
            <family val="3"/>
            <charset val="128"/>
          </rPr>
          <t>治験の実施にあたって特殊な説明文書を使用する場合に選択　　　　　　　　　　　　　　　　　　　　　　　　　　　　　　　　　　　（例：外国語の説明文書しかない場合や、保管方法・服用方法・返却方法などその治験薬独自の特別な注意が被験者及び医療従事者に必要な場合の説明文書）</t>
        </r>
      </text>
    </comment>
    <comment ref="B25" authorId="0" shapeId="0" xr:uid="{3490578F-0D3E-471D-B43D-B1A9C41C2EC8}">
      <text>
        <r>
          <rPr>
            <sz val="9"/>
            <color indexed="81"/>
            <rFont val="MS P ゴシック"/>
            <family val="3"/>
            <charset val="128"/>
          </rPr>
          <t>非盲検担当者の設置が規定されている場合に選択する</t>
        </r>
      </text>
    </comment>
    <comment ref="B26" authorId="0" shapeId="0" xr:uid="{F1D5CA17-1D45-4DD4-B25B-DC035D01098F}">
      <text>
        <r>
          <rPr>
            <sz val="9"/>
            <color indexed="81"/>
            <rFont val="MS P ゴシック"/>
            <family val="3"/>
            <charset val="128"/>
          </rPr>
          <t>Ⅱ：毒・劇薬　　　　　　　　　　　　　　　　　　　　　　　　　　　　　　　　　　　　　　　　　　　　　　　　　　　　　　　　　　　　　　　　　　　　　　　　　Ⅲ：向精神薬・麻薬　　　　　　　　　　　　　　　　　　　　　　　　　　　　　　　　　　　　　　　　　　　　　　　　　　　　　　　　　　　　　　　　　　　　　　　　　　　　　　　　・治験薬（又は治験薬に準じて依頼者から提供される薬剤）の種類が複数ある場合や、一つの治験薬が複数の種目に分類できる場合にはポイント数が高くなるものを選択　　　　　　　　　　　　　　　　　　　　　　　　　　　　　　　　　　　　　　　　　　　　　　　　　　　　　　　　　　　　　　　　　　　　　　　　　　　・要素Hに明記されていない規制要件（覚醒剤原料や特定生物由来製品など）が治験薬（又は治験薬に準じて依頼者から提供される薬剤）に課せられている場合、「向精神薬・麻薬」に準じる</t>
        </r>
      </text>
    </comment>
    <comment ref="B27" authorId="1" shapeId="0" xr:uid="{47721E1D-8D5A-4A67-B717-8F9DDC4115F5}">
      <text>
        <r>
          <rPr>
            <sz val="9"/>
            <color indexed="81"/>
            <rFont val="MS P ゴシック"/>
            <family val="3"/>
            <charset val="128"/>
          </rPr>
          <t>保管、管理が必要となる併用薬がある場合</t>
        </r>
      </text>
    </comment>
    <comment ref="B28" authorId="0" shapeId="0" xr:uid="{DA8E1918-21A5-421F-A081-E9E14911E844}">
      <text>
        <r>
          <rPr>
            <sz val="9"/>
            <color indexed="81"/>
            <rFont val="MS P ゴシック"/>
            <family val="3"/>
            <charset val="128"/>
          </rPr>
          <t>治験責任医師と治験分担医師（治験薬の処方権限がある医師）の人数の合計</t>
        </r>
      </text>
    </comment>
    <comment ref="B29" authorId="0" shapeId="0" xr:uid="{74F81670-26C2-47CF-8783-B7AD20BED217}">
      <text>
        <r>
          <rPr>
            <sz val="9"/>
            <color indexed="81"/>
            <rFont val="MS P ゴシック"/>
            <family val="3"/>
            <charset val="128"/>
          </rPr>
          <t>治験実施計画書又は治験薬管理手順書の規定上、出庫管理または温度管理が必要とされる治験使用薬（治験薬又は対照薬、併用薬、レスキュー薬、前投与薬）の規格数　　　　　　　　　　　　　　　　　　　　　・薬剤の名称が同一で複数の規格がある場合、管理する規格数をカウントに加味すること　　　　　　　　　　　　　・規格の違いが外観から判別できない場合及び、種類又は規格の異なる薬剤を箱単位で管理する場合は除く。</t>
        </r>
      </text>
    </comment>
    <comment ref="A30" authorId="0" shapeId="0" xr:uid="{E9EC1E8F-FA03-4CFA-9F90-2BF6D35F1568}">
      <text>
        <r>
          <rPr>
            <sz val="9"/>
            <color indexed="81"/>
            <rFont val="MS P ゴシック"/>
            <family val="3"/>
            <charset val="128"/>
          </rPr>
          <t xml:space="preserve">治験薬管理経費 算出額
・医薬品／医療機器／再生医療等製品：合計ポイント数×1×1,000円×症例数
・医薬品（拡大治験）：合計ポイント数×0.6×1,000円×症例数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J15" authorId="0" shapeId="0" xr:uid="{FE67CCA3-761C-49AE-8FFD-05EAC7C1052C}">
      <text>
        <r>
          <rPr>
            <b/>
            <sz val="9"/>
            <color indexed="81"/>
            <rFont val="MS P ゴシック"/>
            <family val="3"/>
            <charset val="128"/>
          </rPr>
          <t>設定は5種類まで</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D09E392E-8C98-422D-A846-E3EC3D9C1D09}">
      <text>
        <r>
          <rPr>
            <b/>
            <sz val="9"/>
            <color indexed="81"/>
            <rFont val="MS P ゴシック"/>
            <family val="3"/>
            <charset val="128"/>
          </rPr>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r>
      </text>
    </comment>
    <comment ref="J15" authorId="0" shapeId="0" xr:uid="{043D5BF3-B753-4700-94E1-D3D304092CCC}">
      <text>
        <r>
          <rPr>
            <b/>
            <sz val="9"/>
            <color indexed="81"/>
            <rFont val="MS P ゴシック"/>
            <family val="3"/>
            <charset val="128"/>
          </rPr>
          <t>必ず「1」を入れてください。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<sst xmlns="http://schemas.openxmlformats.org/spreadsheetml/2006/main" count="507" uniqueCount="291">
  <si>
    <t>※各シートは計算式保護のため「シートの保護」を設定しています。解除が必要の場合は　「ホーム＞セル＞書式＞シート保護の解除」を選択してください。</t>
    <rPh sb="1" eb="2">
      <t>カク</t>
    </rPh>
    <phoneticPr fontId="2"/>
  </si>
  <si>
    <t>出来高</t>
    <rPh sb="0" eb="3">
      <t>デキダカ</t>
    </rPh>
    <phoneticPr fontId="2"/>
  </si>
  <si>
    <t>区分</t>
    <rPh sb="0" eb="2">
      <t>クブン</t>
    </rPh>
    <phoneticPr fontId="2"/>
  </si>
  <si>
    <t>作成日</t>
    <rPh sb="0" eb="3">
      <t>サクセイビ</t>
    </rPh>
    <phoneticPr fontId="2"/>
  </si>
  <si>
    <t>備考</t>
    <rPh sb="0" eb="2">
      <t>ビコウ</t>
    </rPh>
    <phoneticPr fontId="2"/>
  </si>
  <si>
    <t>契約終了予定日（変更前）</t>
    <phoneticPr fontId="2"/>
  </si>
  <si>
    <t>★出来高費用算出表_マイルストーン／均等割</t>
    <rPh sb="18" eb="21">
      <t>キントウワリ</t>
    </rPh>
    <phoneticPr fontId="2"/>
  </si>
  <si>
    <t>治験経費1</t>
    <rPh sb="0" eb="2">
      <t>チケン</t>
    </rPh>
    <phoneticPr fontId="2"/>
  </si>
  <si>
    <t>整理番号</t>
    <rPh sb="0" eb="2">
      <t>セイリ</t>
    </rPh>
    <rPh sb="2" eb="4">
      <t>バンゴウ</t>
    </rPh>
    <phoneticPr fontId="2"/>
  </si>
  <si>
    <t>20xx/xx/xx</t>
    <phoneticPr fontId="2"/>
  </si>
  <si>
    <t>治験等受託研究（治験）に係る経費算出基準</t>
    <rPh sb="0" eb="2">
      <t>チケン</t>
    </rPh>
    <rPh sb="2" eb="3">
      <t>トウ</t>
    </rPh>
    <rPh sb="3" eb="5">
      <t>ジュタク</t>
    </rPh>
    <rPh sb="5" eb="7">
      <t>ケンキュウ</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</si>
  <si>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</si>
  <si>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</si>
  <si>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</si>
  <si>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</si>
  <si>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</si>
  <si>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</si>
  <si>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</si>
  <si>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</si>
  <si>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</si>
  <si>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</si>
  <si>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</si>
  <si>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</si>
  <si>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</si>
  <si>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</si>
  <si>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</si>
  <si>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</si>
  <si>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</si>
  <si>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</si>
  <si>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</si>
  <si>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</si>
  <si>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</si>
  <si>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</si>
  <si>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</si>
  <si>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</si>
  <si>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</si>
  <si>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　（３）通信費（IRB事務局関係：電子化資料のセキュリティ管理に要する通信経費等）</t>
    <phoneticPr fontId="2"/>
  </si>
  <si>
    <t>①初回費用：</t>
    <phoneticPr fontId="2"/>
  </si>
  <si>
    <t>②継続費用：</t>
    <phoneticPr fontId="2"/>
  </si>
  <si>
    <t>（</t>
    <phoneticPr fontId="2"/>
  </si>
  <si>
    <t>円／ 年×</t>
    <rPh sb="0" eb="1">
      <t>エン</t>
    </rPh>
    <rPh sb="3" eb="4">
      <t>ネン</t>
    </rPh>
    <phoneticPr fontId="2"/>
  </si>
  <si>
    <t>【症例経費】</t>
    <rPh sb="1" eb="5">
      <t>ショウレイケイヒ</t>
    </rPh>
    <phoneticPr fontId="2"/>
  </si>
  <si>
    <t>　（４）臨床試験研究経費（別紙１：臨床試験研究経費ポイント算出表）</t>
    <phoneticPr fontId="2"/>
  </si>
  <si>
    <t>ポイント</t>
    <phoneticPr fontId="2"/>
  </si>
  <si>
    <t>症例</t>
    <rPh sb="0" eb="2">
      <t>ショウレイ</t>
    </rPh>
    <phoneticPr fontId="2"/>
  </si>
  <si>
    <t>　（５）治験薬管理経費（別紙２：治験薬管理経費ポイント算出表）</t>
    <phoneticPr fontId="2"/>
  </si>
  <si>
    <t>※依頼者管理手順による温度等管理記録が必要な場合：</t>
    <phoneticPr fontId="2"/>
  </si>
  <si>
    <t>なし</t>
  </si>
  <si>
    <t>【加算】治験薬管理経費の</t>
    <phoneticPr fontId="2"/>
  </si>
  <si>
    <t>　（６）人件費</t>
    <phoneticPr fontId="2"/>
  </si>
  <si>
    <t>上記経費〔　（４）～（５）　〕の</t>
    <phoneticPr fontId="2"/>
  </si>
  <si>
    <t>※介護者等への対応が必要なデザインの場合：</t>
    <phoneticPr fontId="2"/>
  </si>
  <si>
    <t>【加算】臨床試験研究経費の</t>
    <phoneticPr fontId="2"/>
  </si>
  <si>
    <t>　（７）治験事務局管理費</t>
    <phoneticPr fontId="2"/>
  </si>
  <si>
    <t>上記経費〔　（１）～（６）　〕の合計金額の</t>
    <phoneticPr fontId="2"/>
  </si>
  <si>
    <t>　（８）施設管理費</t>
    <phoneticPr fontId="2"/>
  </si>
  <si>
    <t>上記経費〔　（１）～（７）　〕の合計金額の</t>
    <phoneticPr fontId="2"/>
  </si>
  <si>
    <t>【研究費総合計】</t>
    <phoneticPr fontId="2"/>
  </si>
  <si>
    <t>上記経費〔　（１）～（８）　〕の合計金額</t>
    <phoneticPr fontId="2"/>
  </si>
  <si>
    <t>＜初期費用等算出根拠＞※出来高費用の請求時期は「出来高費用算出表」参照</t>
    <rPh sb="5" eb="6">
      <t>トウ</t>
    </rPh>
    <rPh sb="6" eb="8">
      <t>サンシュツ</t>
    </rPh>
    <rPh sb="8" eb="10">
      <t>コンキョ</t>
    </rPh>
    <rPh sb="12" eb="15">
      <t>デキダカ</t>
    </rPh>
    <rPh sb="15" eb="17">
      <t>ヒヨウ</t>
    </rPh>
    <phoneticPr fontId="2"/>
  </si>
  <si>
    <t xml:space="preserve">(a) </t>
    <phoneticPr fontId="2"/>
  </si>
  <si>
    <t>初期費用に係る固定経費の合計：上記経費〔(１)～(２)の①〕の1年分＋(３)の①</t>
    <phoneticPr fontId="2"/>
  </si>
  <si>
    <t xml:space="preserve">(b) </t>
    <phoneticPr fontId="2"/>
  </si>
  <si>
    <t xml:space="preserve">(c) </t>
    <phoneticPr fontId="2"/>
  </si>
  <si>
    <t xml:space="preserve">(d) </t>
    <phoneticPr fontId="2"/>
  </si>
  <si>
    <t>症例経費の合計：上記経費〔(４)～(６)〕の合計金額</t>
    <phoneticPr fontId="2"/>
  </si>
  <si>
    <t xml:space="preserve">(e) </t>
    <phoneticPr fontId="2"/>
  </si>
  <si>
    <t xml:space="preserve">(f) </t>
    <phoneticPr fontId="2"/>
  </si>
  <si>
    <t>初期費用としての症例経費：〔(d)＋(e)〕の合計金額の</t>
    <phoneticPr fontId="2"/>
  </si>
  <si>
    <t xml:space="preserve">(g) </t>
    <phoneticPr fontId="2"/>
  </si>
  <si>
    <t>出来高費用としての症例経費：〔(d)＋(e)〕の合計金額の</t>
    <phoneticPr fontId="2"/>
  </si>
  <si>
    <t>(h)</t>
    <phoneticPr fontId="2"/>
  </si>
  <si>
    <t>継続費用に係る固定経費の合計：上記経費〔(１)～(２)の①〕の1年分＋(３)の②の1年分</t>
    <rPh sb="0" eb="2">
      <t>ケイゾク</t>
    </rPh>
    <rPh sb="2" eb="4">
      <t>ヒヨウ</t>
    </rPh>
    <rPh sb="5" eb="6">
      <t>カカ</t>
    </rPh>
    <rPh sb="7" eb="9">
      <t>コテイ</t>
    </rPh>
    <rPh sb="9" eb="11">
      <t>ケイヒ</t>
    </rPh>
    <rPh sb="12" eb="14">
      <t>ゴウケイ</t>
    </rPh>
    <rPh sb="42" eb="44">
      <t>ネンブン</t>
    </rPh>
    <phoneticPr fontId="2"/>
  </si>
  <si>
    <t>(i)</t>
    <phoneticPr fontId="2"/>
  </si>
  <si>
    <t>(j)</t>
    <phoneticPr fontId="2"/>
  </si>
  <si>
    <t>(k)</t>
    <phoneticPr fontId="2"/>
  </si>
  <si>
    <t>：〔(２)の②〕＋〔(２)の②〕×20％＋(〔(２)の②〕＋〔(２)の②〕×20％)×30％</t>
    <phoneticPr fontId="2"/>
  </si>
  <si>
    <t>上記経費〔　(d)＋(e)　〕／目標とする被験者数</t>
    <phoneticPr fontId="2"/>
  </si>
  <si>
    <t>《初期費用合計》上記経費〔　(c)＋(f)　〕の合計金額</t>
    <phoneticPr fontId="2"/>
  </si>
  <si>
    <t>別紙１</t>
    <phoneticPr fontId="2"/>
  </si>
  <si>
    <t>出来高</t>
    <phoneticPr fontId="2"/>
  </si>
  <si>
    <t>臨床試験研究経費　ポイント算出表</t>
    <phoneticPr fontId="5"/>
  </si>
  <si>
    <t>研究課題名</t>
    <phoneticPr fontId="2"/>
  </si>
  <si>
    <t>契約内容</t>
    <rPh sb="0" eb="4">
      <t>ケイヤクナイヨウ</t>
    </rPh>
    <phoneticPr fontId="2"/>
  </si>
  <si>
    <t>個々の治験について、要素毎に該当するポイントを求め、そのポイントを合計したものをその試験のポイント数とする。</t>
  </si>
  <si>
    <t>要素</t>
    <rPh sb="0" eb="2">
      <t>ヨウソ</t>
    </rPh>
    <phoneticPr fontId="5"/>
  </si>
  <si>
    <t>ウエイト</t>
    <phoneticPr fontId="5"/>
  </si>
  <si>
    <t>ポイント</t>
    <phoneticPr fontId="5"/>
  </si>
  <si>
    <t>Ⅰ</t>
    <phoneticPr fontId="5"/>
  </si>
  <si>
    <t>Ⅱ</t>
    <phoneticPr fontId="5"/>
  </si>
  <si>
    <t>Ⅲ</t>
    <phoneticPr fontId="5"/>
  </si>
  <si>
    <t>ポイント数</t>
    <rPh sb="4" eb="5">
      <t>スウ</t>
    </rPh>
    <phoneticPr fontId="5"/>
  </si>
  <si>
    <t>（ウエイト×</t>
    <phoneticPr fontId="5"/>
  </si>
  <si>
    <t>）</t>
    <phoneticPr fontId="2"/>
  </si>
  <si>
    <t>A</t>
    <phoneticPr fontId="5"/>
  </si>
  <si>
    <t>対象疾患の重症度</t>
    <phoneticPr fontId="2"/>
  </si>
  <si>
    <t>軽症</t>
    <phoneticPr fontId="2"/>
  </si>
  <si>
    <t>中等度</t>
    <phoneticPr fontId="2"/>
  </si>
  <si>
    <t>重症・重篤</t>
    <phoneticPr fontId="5"/>
  </si>
  <si>
    <t>B</t>
    <phoneticPr fontId="5"/>
  </si>
  <si>
    <t>入院・外来の別</t>
    <phoneticPr fontId="2"/>
  </si>
  <si>
    <t>外来</t>
    <phoneticPr fontId="2"/>
  </si>
  <si>
    <t>入院</t>
    <phoneticPr fontId="2"/>
  </si>
  <si>
    <t xml:space="preserve">  </t>
  </si>
  <si>
    <t>C</t>
    <phoneticPr fontId="5"/>
  </si>
  <si>
    <t>治験薬製造承認の状況</t>
    <phoneticPr fontId="2"/>
  </si>
  <si>
    <t>他の適応に
国内で承認</t>
    <phoneticPr fontId="2"/>
  </si>
  <si>
    <t>同一適応に
欧米で承認</t>
    <phoneticPr fontId="2"/>
  </si>
  <si>
    <t>未承認</t>
    <phoneticPr fontId="2"/>
  </si>
  <si>
    <t>D</t>
    <phoneticPr fontId="5"/>
  </si>
  <si>
    <t>デザイン</t>
    <phoneticPr fontId="2"/>
  </si>
  <si>
    <t>オープン</t>
    <phoneticPr fontId="2"/>
  </si>
  <si>
    <t>単盲検</t>
    <phoneticPr fontId="2"/>
  </si>
  <si>
    <t>二重盲検</t>
    <phoneticPr fontId="2"/>
  </si>
  <si>
    <t>E</t>
    <phoneticPr fontId="5"/>
  </si>
  <si>
    <t>国際共同試験</t>
    <rPh sb="0" eb="2">
      <t>コクサイ</t>
    </rPh>
    <rPh sb="2" eb="4">
      <t>キョウドウ</t>
    </rPh>
    <rPh sb="4" eb="6">
      <t>シケン</t>
    </rPh>
    <phoneticPr fontId="5"/>
  </si>
  <si>
    <t>依頼者が
国外に所在</t>
    <rPh sb="0" eb="3">
      <t>イライシャ</t>
    </rPh>
    <rPh sb="5" eb="7">
      <t>コクガイ</t>
    </rPh>
    <rPh sb="8" eb="10">
      <t>ショザイ</t>
    </rPh>
    <phoneticPr fontId="2"/>
  </si>
  <si>
    <t>国際共同試験</t>
    <rPh sb="0" eb="4">
      <t>コクサイキョウドウ</t>
    </rPh>
    <rPh sb="4" eb="6">
      <t>シケン</t>
    </rPh>
    <phoneticPr fontId="2"/>
  </si>
  <si>
    <t>F</t>
    <phoneticPr fontId="2"/>
  </si>
  <si>
    <t>プラセボの使用</t>
    <phoneticPr fontId="5"/>
  </si>
  <si>
    <t>ウォッシュアウト
時のみ使用</t>
    <phoneticPr fontId="2"/>
  </si>
  <si>
    <t>治験薬投与期間
に使用</t>
    <phoneticPr fontId="2"/>
  </si>
  <si>
    <t>G</t>
    <phoneticPr fontId="5"/>
  </si>
  <si>
    <t>治験薬の投与経路</t>
    <phoneticPr fontId="5"/>
  </si>
  <si>
    <t>内用・外用</t>
    <phoneticPr fontId="2"/>
  </si>
  <si>
    <t>皮下・筋注</t>
    <phoneticPr fontId="2"/>
  </si>
  <si>
    <t>静注・特殊</t>
    <phoneticPr fontId="5"/>
  </si>
  <si>
    <t>H</t>
    <phoneticPr fontId="5"/>
  </si>
  <si>
    <t>治験薬の投与期間</t>
    <phoneticPr fontId="5"/>
  </si>
  <si>
    <t>４週間以内</t>
    <phoneticPr fontId="2"/>
  </si>
  <si>
    <t>５～２４週</t>
    <phoneticPr fontId="2"/>
  </si>
  <si>
    <t>２５～５３週※</t>
    <phoneticPr fontId="5"/>
  </si>
  <si>
    <t>※54週以上は、12週ごとに
3ポイントを加算</t>
    <phoneticPr fontId="2"/>
  </si>
  <si>
    <t>週</t>
    <rPh sb="0" eb="1">
      <t>シュウ</t>
    </rPh>
    <phoneticPr fontId="2"/>
  </si>
  <si>
    <t>加算するポイント</t>
    <rPh sb="0" eb="2">
      <t>カサン</t>
    </rPh>
    <phoneticPr fontId="2"/>
  </si>
  <si>
    <t>I</t>
    <phoneticPr fontId="5"/>
  </si>
  <si>
    <t>被験者層</t>
    <phoneticPr fontId="5"/>
  </si>
  <si>
    <t>成人</t>
    <phoneticPr fontId="2"/>
  </si>
  <si>
    <t>小児、成人
（高齢者、肝、腎臓障害等合併有）</t>
    <phoneticPr fontId="5"/>
  </si>
  <si>
    <t>乳児、新生児</t>
    <phoneticPr fontId="2"/>
  </si>
  <si>
    <t>J</t>
    <phoneticPr fontId="5"/>
  </si>
  <si>
    <t>被験者の選出
（適格＋除外基準数）</t>
    <phoneticPr fontId="5"/>
  </si>
  <si>
    <t>１９以下</t>
    <phoneticPr fontId="2"/>
  </si>
  <si>
    <t>２０～２９</t>
    <phoneticPr fontId="2"/>
  </si>
  <si>
    <t>３０以上</t>
    <phoneticPr fontId="2"/>
  </si>
  <si>
    <t>K</t>
    <phoneticPr fontId="5"/>
  </si>
  <si>
    <t>治験期間中の観察回数
（Visit回数）</t>
    <phoneticPr fontId="5"/>
  </si>
  <si>
    <t>４以下</t>
    <phoneticPr fontId="2"/>
  </si>
  <si>
    <t>５～９</t>
    <phoneticPr fontId="2"/>
  </si>
  <si>
    <t>１０～１２※</t>
    <phoneticPr fontId="2"/>
  </si>
  <si>
    <t>※13回以上は、3回ごとに
3ポイントを加算</t>
    <rPh sb="3" eb="4">
      <t>カイ</t>
    </rPh>
    <rPh sb="9" eb="10">
      <t>カイ</t>
    </rPh>
    <phoneticPr fontId="2"/>
  </si>
  <si>
    <t>L</t>
    <phoneticPr fontId="2"/>
  </si>
  <si>
    <t>一般的検査＋
非侵襲的機能検査及び
画像診断項目</t>
    <phoneticPr fontId="5"/>
  </si>
  <si>
    <t>４９以下</t>
    <phoneticPr fontId="5"/>
  </si>
  <si>
    <t>５０～９９</t>
    <phoneticPr fontId="2"/>
  </si>
  <si>
    <t>１００以上</t>
    <phoneticPr fontId="2"/>
  </si>
  <si>
    <t>M</t>
    <phoneticPr fontId="5"/>
  </si>
  <si>
    <t>侵襲的機能検査及び
画像診断回数</t>
    <phoneticPr fontId="5"/>
  </si>
  <si>
    <t>×回数(</t>
    <phoneticPr fontId="2"/>
  </si>
  <si>
    <t>回)</t>
    <phoneticPr fontId="2"/>
  </si>
  <si>
    <t>N</t>
    <phoneticPr fontId="5"/>
  </si>
  <si>
    <t>特殊検査のための
検体採取回数</t>
    <phoneticPr fontId="5"/>
  </si>
  <si>
    <t>O</t>
    <phoneticPr fontId="5"/>
  </si>
  <si>
    <t>生検回数</t>
    <phoneticPr fontId="5"/>
  </si>
  <si>
    <t>P</t>
    <phoneticPr fontId="5"/>
  </si>
  <si>
    <t>画像提供及び
スライド作製回数</t>
    <phoneticPr fontId="2"/>
  </si>
  <si>
    <t>Q</t>
    <phoneticPr fontId="5"/>
  </si>
  <si>
    <t>講習受講（トレーニング）等が必要な場合、講習受講等に要する時間</t>
    <phoneticPr fontId="2"/>
  </si>
  <si>
    <t>責任医師＝1×(</t>
    <rPh sb="0" eb="2">
      <t>セキニン</t>
    </rPh>
    <rPh sb="2" eb="4">
      <t>イシ</t>
    </rPh>
    <phoneticPr fontId="2"/>
  </si>
  <si>
    <t>時間)</t>
    <rPh sb="0" eb="2">
      <t>ジカン</t>
    </rPh>
    <phoneticPr fontId="2"/>
  </si>
  <si>
    <t>R</t>
    <phoneticPr fontId="5"/>
  </si>
  <si>
    <t>講習受講または評価
経験が必要とされる
検査回数（Visit回数）</t>
    <phoneticPr fontId="5"/>
  </si>
  <si>
    <t>Ｓ</t>
    <phoneticPr fontId="2"/>
  </si>
  <si>
    <t>承認申請に使用される
文書等の作成</t>
    <phoneticPr fontId="5"/>
  </si>
  <si>
    <t>有</t>
    <rPh sb="0" eb="1">
      <t>アリ</t>
    </rPh>
    <phoneticPr fontId="2"/>
  </si>
  <si>
    <t>Ｔ</t>
    <phoneticPr fontId="2"/>
  </si>
  <si>
    <t>相の種類</t>
    <phoneticPr fontId="5"/>
  </si>
  <si>
    <t>Ⅱ相・Ⅲ相</t>
    <rPh sb="4" eb="5">
      <t>ソウ</t>
    </rPh>
    <phoneticPr fontId="5"/>
  </si>
  <si>
    <t>Ⅰ相</t>
    <rPh sb="1" eb="2">
      <t>ソウ</t>
    </rPh>
    <phoneticPr fontId="5"/>
  </si>
  <si>
    <t>合計ポイント数</t>
    <phoneticPr fontId="2"/>
  </si>
  <si>
    <t>別紙２</t>
    <phoneticPr fontId="2"/>
  </si>
  <si>
    <t>治験薬管理経費　ポイント算出表</t>
    <phoneticPr fontId="5"/>
  </si>
  <si>
    <t>（ウエイト×</t>
    <phoneticPr fontId="2"/>
  </si>
  <si>
    <t>治験薬の剤型</t>
  </si>
  <si>
    <t>内服</t>
    <phoneticPr fontId="2"/>
  </si>
  <si>
    <t>外用</t>
    <phoneticPr fontId="2"/>
  </si>
  <si>
    <t>注射</t>
    <phoneticPr fontId="2"/>
  </si>
  <si>
    <t>デザイン</t>
  </si>
  <si>
    <t>投与期間</t>
  </si>
  <si>
    <t xml:space="preserve">４週間以内  </t>
    <phoneticPr fontId="2"/>
  </si>
  <si>
    <t xml:space="preserve">５～２４週  </t>
    <phoneticPr fontId="2"/>
  </si>
  <si>
    <t>調剤及び出庫回数</t>
  </si>
  <si>
    <t>単回</t>
    <phoneticPr fontId="2"/>
  </si>
  <si>
    <t>２～６回</t>
    <phoneticPr fontId="2"/>
  </si>
  <si>
    <t>７～１２回※</t>
    <phoneticPr fontId="2"/>
  </si>
  <si>
    <t>※13回以上は、3回ごとに
1ポイントを加算</t>
    <rPh sb="3" eb="4">
      <t>カイ</t>
    </rPh>
    <rPh sb="9" eb="10">
      <t>カイ</t>
    </rPh>
    <phoneticPr fontId="2"/>
  </si>
  <si>
    <t>E</t>
    <phoneticPr fontId="2"/>
  </si>
  <si>
    <t>調製の有無</t>
    <phoneticPr fontId="2"/>
  </si>
  <si>
    <t>F</t>
    <phoneticPr fontId="5"/>
  </si>
  <si>
    <t>保存状況</t>
  </si>
  <si>
    <t>室温</t>
    <phoneticPr fontId="2"/>
  </si>
  <si>
    <t>冷所・遮光</t>
    <phoneticPr fontId="2"/>
  </si>
  <si>
    <t>冷凍</t>
    <phoneticPr fontId="2"/>
  </si>
  <si>
    <t>温度管理</t>
    <phoneticPr fontId="2"/>
  </si>
  <si>
    <t>専用ロガー又は
専用記録用紙の使用</t>
    <phoneticPr fontId="2"/>
  </si>
  <si>
    <t>専用ロガー及び
専用記録用紙の使用</t>
    <phoneticPr fontId="2"/>
  </si>
  <si>
    <t>プラセボの使用</t>
    <phoneticPr fontId="2"/>
  </si>
  <si>
    <t>有</t>
    <phoneticPr fontId="2"/>
  </si>
  <si>
    <t>特殊説明文書等の添付</t>
  </si>
  <si>
    <t>調剤担当者の限定</t>
    <phoneticPr fontId="2"/>
  </si>
  <si>
    <t>治験薬の種目
（予定を含む）</t>
    <phoneticPr fontId="2"/>
  </si>
  <si>
    <t>毒・劇薬</t>
    <phoneticPr fontId="2"/>
  </si>
  <si>
    <t>向精神薬・麻薬</t>
    <phoneticPr fontId="2"/>
  </si>
  <si>
    <t>L</t>
    <phoneticPr fontId="5"/>
  </si>
  <si>
    <t>併用必須薬の交付</t>
    <phoneticPr fontId="2"/>
  </si>
  <si>
    <t>請求医のチェック</t>
    <phoneticPr fontId="2"/>
  </si>
  <si>
    <t>２名以下</t>
    <phoneticPr fontId="2"/>
  </si>
  <si>
    <t>３～５名</t>
    <phoneticPr fontId="2"/>
  </si>
  <si>
    <t>６名以上</t>
    <phoneticPr fontId="2"/>
  </si>
  <si>
    <t>治験薬規格数</t>
  </si>
  <si>
    <t>×規格数（プラセボを除く：</t>
    <phoneticPr fontId="2"/>
  </si>
  <si>
    <t>規格）</t>
    <phoneticPr fontId="2"/>
  </si>
  <si>
    <t>出来高費用算出表【マイルストーン】</t>
    <rPh sb="0" eb="3">
      <t>デキダカ</t>
    </rPh>
    <rPh sb="3" eb="5">
      <t>ヒヨウ</t>
    </rPh>
    <rPh sb="5" eb="7">
      <t>サンシュツ</t>
    </rPh>
    <rPh sb="7" eb="8">
      <t>ヒョウ</t>
    </rPh>
    <phoneticPr fontId="2"/>
  </si>
  <si>
    <t>経費算出基準
(g) 出来高費用としての症例経費</t>
    <phoneticPr fontId="2"/>
  </si>
  <si>
    <t>《１症例あたりの出来高費用》
〔　(g)　〕／目標とする被験者数</t>
    <phoneticPr fontId="2"/>
  </si>
  <si>
    <t>請求時期</t>
    <rPh sb="0" eb="2">
      <t>セイキュウ</t>
    </rPh>
    <rPh sb="2" eb="4">
      <t>ジキ</t>
    </rPh>
    <phoneticPr fontId="2"/>
  </si>
  <si>
    <t>マイルストーン</t>
    <phoneticPr fontId="5"/>
  </si>
  <si>
    <t>出来高請求額（消費税等別）</t>
    <rPh sb="0" eb="3">
      <t>デキダカ</t>
    </rPh>
    <rPh sb="3" eb="6">
      <t>セイキュウガク</t>
    </rPh>
    <rPh sb="10" eb="11">
      <t>ナド</t>
    </rPh>
    <rPh sb="11" eb="12">
      <t>ベツ</t>
    </rPh>
    <phoneticPr fontId="2"/>
  </si>
  <si>
    <t>合計：</t>
    <rPh sb="0" eb="2">
      <t>ゴウケイ</t>
    </rPh>
    <phoneticPr fontId="2"/>
  </si>
  <si>
    <t>(g) 出来高費用としての
症例経費との差額</t>
    <rPh sb="20" eb="22">
      <t>サガク</t>
    </rPh>
    <phoneticPr fontId="2"/>
  </si>
  <si>
    <t>※初回出来高費用に
　加算して請求する</t>
    <rPh sb="1" eb="3">
      <t>ショカイ</t>
    </rPh>
    <rPh sb="3" eb="6">
      <t>デキダカ</t>
    </rPh>
    <rPh sb="6" eb="8">
      <t>ヒヨウ</t>
    </rPh>
    <rPh sb="11" eb="13">
      <t>カサン</t>
    </rPh>
    <rPh sb="15" eb="17">
      <t>セイキュウ</t>
    </rPh>
    <phoneticPr fontId="2"/>
  </si>
  <si>
    <t>出来高費用算出表【均等割】</t>
    <rPh sb="0" eb="3">
      <t>デキダカ</t>
    </rPh>
    <rPh sb="3" eb="5">
      <t>ヒヨウ</t>
    </rPh>
    <rPh sb="5" eb="7">
      <t>サンシュツ</t>
    </rPh>
    <rPh sb="7" eb="8">
      <t>ヒョウ</t>
    </rPh>
    <rPh sb="9" eb="12">
      <t>キントウワ</t>
    </rPh>
    <phoneticPr fontId="2"/>
  </si>
  <si>
    <t>Visit数</t>
    <rPh sb="5" eb="6">
      <t>スウ</t>
    </rPh>
    <phoneticPr fontId="5"/>
  </si>
  <si>
    <t>★更新履歴</t>
    <rPh sb="1" eb="3">
      <t>コウシン</t>
    </rPh>
    <rPh sb="3" eb="5">
      <t>リレキ</t>
    </rPh>
    <phoneticPr fontId="2"/>
  </si>
  <si>
    <t>【固定経費】初期費用：契約時請求</t>
  </si>
  <si>
    <t>【固定経費】継続費用：継続審査（書式11）後請求
※契約期間が1年を超えない場合は発生しない</t>
  </si>
  <si>
    <t>【症例経費】初期費用：契約時請求</t>
  </si>
  <si>
    <t>【症例経費】出来高費用：実績に応じて月末締め翌月請求</t>
  </si>
  <si>
    <t>（謝金の1年分＋委託料①の1年分＋通信費①）×【間接経費】</t>
  </si>
  <si>
    <t>（謝金の1年分＋委託料①の1年分＋通信費②の1年分）×【間接経費】</t>
  </si>
  <si>
    <t>委託料②×【間接経費】</t>
  </si>
  <si>
    <t>【症例経費】の30%×【間接経費】</t>
  </si>
  <si>
    <t>均等割／マイルストーン：【症例経費】の70%×【間接経費】</t>
  </si>
  <si>
    <t>─</t>
  </si>
  <si>
    <t>【固定経費】継続費用：継続審査（書式11）時請求</t>
  </si>
  <si>
    <t>例1：PDまで継続投与する抗がん剤試験で、想定される投与期間（中央値）を超える場合の症例経費</t>
  </si>
  <si>
    <t>例2：サブスタディのみで実施する検査に係る症例経費</t>
  </si>
  <si>
    <t>均等割／マイルストーン：【症例経費】の100%×【間接経費】</t>
  </si>
  <si>
    <t>パターン3：変更／期間延長（契約期間の延長）</t>
    <phoneticPr fontId="2"/>
  </si>
  <si>
    <t>PRT改訂等により契約期間が延長した際、総契約期間が「新規／実施」で算出した年数を1日でも超えた場合に追加計上する。</t>
    <phoneticPr fontId="2"/>
  </si>
  <si>
    <t>パターン2：変更／症例数追加（目標とする被験者数の追加）</t>
    <phoneticPr fontId="2"/>
  </si>
  <si>
    <t>「目標とする被験者数」欄は追加症例数を入力する</t>
    <phoneticPr fontId="2"/>
  </si>
  <si>
    <t>パターン４：変更／経費追加（治験関連書類保管会社委託経費の追加）</t>
    <phoneticPr fontId="2"/>
  </si>
  <si>
    <t>初回申請時「新規／実施」で算出後、委託料②を追加算出する場合、追加年数を入力する。「目標とする被験者数」欄は0とする。</t>
    <phoneticPr fontId="2"/>
  </si>
  <si>
    <t>パターン１：新規／実施（初回申請時）</t>
    <phoneticPr fontId="2"/>
  </si>
  <si>
    <t>パターン５：追加／経費追加（症例経費の追加）</t>
    <phoneticPr fontId="2"/>
  </si>
  <si>
    <t>被験者全員が実施しない検査/Visit及びPRT改訂によるポイント算出表の変更に対して、想定されるスケジュールを基にメイン（新規/実施）のポイント算出表と重複しない項目（Visit回数、検査回数）を計上</t>
    <phoneticPr fontId="2"/>
  </si>
  <si>
    <t>初版</t>
    <rPh sb="0" eb="2">
      <t>ショハンハン</t>
    </rPh>
    <phoneticPr fontId="2"/>
  </si>
  <si>
    <t>「契約終了予定日（変更前）」欄に変更前の契約終了日、「契約終了予定日」欄に変更後の契約終了日を入力する。「目標とする被験者数」「委託料②」欄は0とする。</t>
    <phoneticPr fontId="2"/>
  </si>
  <si>
    <t>契約区分／契約内容</t>
  </si>
  <si>
    <t>新規／実施</t>
  </si>
  <si>
    <t>【固定経費】初期費用：契約時請求</t>
    <phoneticPr fontId="2"/>
  </si>
  <si>
    <t>変更／症例数追加</t>
  </si>
  <si>
    <t>変更／期間延長</t>
  </si>
  <si>
    <t>変更／経費追加</t>
  </si>
  <si>
    <t>追加／経費追加</t>
  </si>
  <si>
    <t>【症例経費】初期費用：契約時請求
※原契約を変更しない場合、承認後請求</t>
    <phoneticPr fontId="2"/>
  </si>
  <si>
    <t>選択／入力が必須のセル</t>
    <phoneticPr fontId="2"/>
  </si>
  <si>
    <t>関数が設定されているセル</t>
    <phoneticPr fontId="2"/>
  </si>
  <si>
    <t>【固定経費】終了時費用
：終了報告書提出時請求</t>
    <phoneticPr fontId="2"/>
  </si>
  <si>
    <t>※経費算出基準「出来高」で選択した項目のシートを作成</t>
    <rPh sb="1" eb="7">
      <t>ケイヒサンシュツキジュン</t>
    </rPh>
    <rPh sb="8" eb="11">
      <t>デキダカ</t>
    </rPh>
    <rPh sb="13" eb="15">
      <t>センタク</t>
    </rPh>
    <rPh sb="17" eb="19">
      <t>コウモク</t>
    </rPh>
    <rPh sb="24" eb="26">
      <t>サクセイ</t>
    </rPh>
    <phoneticPr fontId="2"/>
  </si>
  <si>
    <t>設定は5種類まで</t>
    <rPh sb="0" eb="2">
      <t>セッテイ</t>
    </rPh>
    <rPh sb="4" eb="6">
      <t>シュルイ</t>
    </rPh>
    <phoneticPr fontId="2"/>
  </si>
  <si>
    <t>マイルストーン</t>
    <phoneticPr fontId="2"/>
  </si>
  <si>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phoneticPr fontId="2"/>
  </si>
  <si>
    <t>均等割</t>
    <phoneticPr fontId="2"/>
  </si>
  <si>
    <t>★注意事項：セルの色</t>
    <rPh sb="1" eb="5">
      <t>チュウイジコウ</t>
    </rPh>
    <rPh sb="9" eb="10">
      <t>イロ</t>
    </rPh>
    <phoneticPr fontId="2"/>
  </si>
  <si>
    <t>☆各シート・項目の解説</t>
    <rPh sb="1" eb="2">
      <t>カク</t>
    </rPh>
    <rPh sb="6" eb="8">
      <t>コウモク</t>
    </rPh>
    <rPh sb="9" eb="11">
      <t>カイセツ</t>
    </rPh>
    <phoneticPr fontId="2"/>
  </si>
  <si>
    <t>←関数を削除しないようご注意ください。</t>
    <rPh sb="1" eb="3">
      <t>カンスウ</t>
    </rPh>
    <rPh sb="4" eb="6">
      <t>サクジョ</t>
    </rPh>
    <rPh sb="12" eb="14">
      <t>チュウイ</t>
    </rPh>
    <phoneticPr fontId="2"/>
  </si>
  <si>
    <t>臨床試験研究経費・治験薬管理経費のポイント算出、及びポイント算出表の添付は不要。</t>
    <phoneticPr fontId="2"/>
  </si>
  <si>
    <t>臨床試験研究経費・治験薬管理経費のポイント算出、及びポイント算出表の添付は不要。</t>
    <rPh sb="21" eb="23">
      <t>サンシュツ</t>
    </rPh>
    <rPh sb="24" eb="25">
      <t>オヨ</t>
    </rPh>
    <rPh sb="30" eb="33">
      <t>サンシュツヒョウ</t>
    </rPh>
    <rPh sb="34" eb="36">
      <t>テンプ</t>
    </rPh>
    <rPh sb="37" eb="39">
      <t>フヨウ</t>
    </rPh>
    <phoneticPr fontId="2"/>
  </si>
  <si>
    <t>臨床試験研究経費 (1症例当たり) ：</t>
    <rPh sb="0" eb="4">
      <t>リンショウシケン</t>
    </rPh>
    <rPh sb="4" eb="6">
      <t>ケンキュウ</t>
    </rPh>
    <rPh sb="6" eb="8">
      <t>ケイヒ</t>
    </rPh>
    <rPh sb="11" eb="13">
      <t>ショウレイ</t>
    </rPh>
    <rPh sb="13" eb="14">
      <t>ア</t>
    </rPh>
    <phoneticPr fontId="2"/>
  </si>
  <si>
    <r>
      <t>注）</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</si>
  <si>
    <t>【間接経費】</t>
  </si>
  <si>
    <t>【管理費】</t>
    <rPh sb="1" eb="3">
      <t>カンリ</t>
    </rPh>
    <rPh sb="3" eb="4">
      <t>ヒ</t>
    </rPh>
    <phoneticPr fontId="2"/>
  </si>
  <si>
    <t>初期費用に係る固定経費の管理費・間接経費：(a)×20％＋((a)＋(a)×20％)×30％</t>
    <rPh sb="12" eb="15">
      <t>カンリヒ</t>
    </rPh>
    <phoneticPr fontId="2"/>
  </si>
  <si>
    <t>初期費用に係る固定経費及び管理費・間接経費の合計：〔(a)＋(b)〕の合計金額</t>
    <rPh sb="13" eb="16">
      <t>カンリヒ</t>
    </rPh>
    <phoneticPr fontId="2"/>
  </si>
  <si>
    <t>症例経費に係る管理費・間接経費の合計：(d)×20％＋((d)＋(d)×20％)×30％</t>
    <rPh sb="7" eb="10">
      <t>カンリヒ</t>
    </rPh>
    <phoneticPr fontId="2"/>
  </si>
  <si>
    <t>継続費用に係る固定経費の管理費・間接経費：(h)×20％＋((h)＋(h)×20％)×30％</t>
    <rPh sb="0" eb="2">
      <t>ケイゾク</t>
    </rPh>
    <rPh sb="2" eb="4">
      <t>ヒヨウ</t>
    </rPh>
    <rPh sb="5" eb="6">
      <t>カカ</t>
    </rPh>
    <rPh sb="7" eb="9">
      <t>コテイ</t>
    </rPh>
    <rPh sb="9" eb="11">
      <t>ケイヒ</t>
    </rPh>
    <rPh sb="12" eb="15">
      <t>カンリヒ</t>
    </rPh>
    <rPh sb="16" eb="18">
      <t>カンセツ</t>
    </rPh>
    <rPh sb="18" eb="20">
      <t>ケイヒ</t>
    </rPh>
    <phoneticPr fontId="2"/>
  </si>
  <si>
    <t>継続費用に係る固定経費及び管理費・間接経費の合計：〔(h)＋(i)〕の合計金額</t>
    <rPh sb="13" eb="16">
      <t>カンリヒ</t>
    </rPh>
    <phoneticPr fontId="2"/>
  </si>
  <si>
    <t>終了時費用に係る固定経費及び管理費・間接経費の合計</t>
    <rPh sb="14" eb="17">
      <t>カンリヒ</t>
    </rPh>
    <phoneticPr fontId="2"/>
  </si>
  <si>
    <t>《１症例あたりの症例経費及び症例経費に係る管理費・間接経費》</t>
    <rPh sb="21" eb="24">
      <t>カンリヒ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</si>
</sst>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0%"/>
    <numFmt numFmtId="178" formatCode="&quot;¥&quot;#,##0_);[Red]\(&quot;¥&quot;#,##0\)"/>
  </numFmts>
  <fonts count="24">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10"/>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sz val="11"/>
      <color rgb="FFFF0000"/>
      <name val="ＭＳ Ｐゴシック"/>
      <family val="3"/>
      <charset val="128"/>
    </font>
    <font>
      <u/>
      <sz val="9"/>
      <color theme="1"/>
      <name val="ＭＳ Ｐゴシック"/>
      <family val="3"/>
      <charset val="128"/>
    </font>
    <font>
      <sz val="8"/>
      <color indexed="8"/>
      <name val="ＭＳ Ｐゴシック"/>
      <family val="3"/>
      <charset val="128"/>
    </font>
    <font>
      <sz val="10"/>
      <color theme="1"/>
      <name val="ＭＳ Ｐゴシック"/>
      <family val="3"/>
      <charset val="128"/>
      <scheme val="minor"/>
    </font>
    <font>
      <b/>
      <sz val="11"/>
      <color theme="1"/>
      <name val="ＭＳ Ｐゴシック"/>
      <family val="3"/>
      <charset val="128"/>
      <scheme val="minor"/>
    </font>
    <font>
      <sz val="11"/>
      <color rgb="FFFF0000"/>
      <name val="ＭＳ Ｐゴシック"/>
      <family val="3"/>
      <charset val="128"/>
      <scheme val="minor"/>
    </font>
    <font>
      <b/>
      <sz val="11"/>
      <color rgb="FFFF0000"/>
      <name val="ＭＳ Ｐゴシック"/>
      <family val="3"/>
      <charset val="128"/>
      <scheme val="minor"/>
    </font>
    <font>
      <sz val="1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000000"/>
      </left>
      <right style="thin">
        <color rgb="FF000000"/>
      </right>
      <top style="thin">
        <color rgb="FF000000"/>
      </top>
      <bottom style="thin">
        <color rgb="FF000000"/>
      </bottom>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xf numFmtId="0" fontId="1" fillId="0" borderId="0">
      <alignment vertical="center"/>
    </xf>
  </cellStyleXfs>
  <cellXfs count="273">
    <xf numFmtId="0" fontId="0" fillId="0" borderId="0" xfId="0">
      <alignment vertical="center"/>
    </xf>
    <xf numFmtId="38" fontId="3" fillId="0" borderId="0" xfId="1" applyFont="1" applyFill="1" applyBorder="1" applyAlignment="1" applyProtection="1">
      <alignment vertical="center"/>
    </xf>
    <xf numFmtId="0" fontId="11" fillId="0" borderId="0" xfId="0" applyFont="1">
      <alignment vertical="center"/>
    </xf>
    <xf numFmtId="0" fontId="11" fillId="0" borderId="0" xfId="0" applyFont="1" applyAlignment="1"/>
    <xf numFmtId="0" fontId="3" fillId="0" borderId="0" xfId="2" applyAlignment="1">
      <alignment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3" fillId="0" borderId="0" xfId="2" applyAlignment="1">
      <alignment horizontal="center" vertical="center"/>
    </xf>
    <xf numFmtId="0" fontId="11" fillId="0" borderId="19" xfId="0" applyFont="1" applyBorder="1" applyAlignment="1">
      <alignment horizontal="center" vertical="center"/>
    </xf>
    <xf numFmtId="0" fontId="3" fillId="0" borderId="0" xfId="2" applyAlignment="1">
      <alignment horizontal="left" vertical="center" wrapText="1"/>
    </xf>
    <xf numFmtId="0" fontId="11" fillId="0" borderId="0" xfId="0" applyFont="1" applyAlignment="1">
      <alignment horizontal="left" vertical="center"/>
    </xf>
    <xf numFmtId="0" fontId="11" fillId="0" borderId="0" xfId="0" applyFont="1" applyAlignment="1">
      <alignment horizontal="right" vertical="center"/>
    </xf>
    <xf numFmtId="0" fontId="15" fillId="0" borderId="0" xfId="0" applyFont="1">
      <alignment vertical="center"/>
    </xf>
    <xf numFmtId="0" fontId="14" fillId="0" borderId="0" xfId="0" applyFont="1">
      <alignment vertical="center"/>
    </xf>
    <xf numFmtId="0" fontId="11" fillId="4" borderId="0" xfId="0" applyFont="1" applyFill="1" applyAlignment="1">
      <alignment horizontal="center" vertical="center"/>
    </xf>
    <xf numFmtId="9" fontId="11" fillId="0" borderId="0" xfId="0" applyNumberFormat="1" applyFont="1">
      <alignment vertical="center"/>
    </xf>
    <xf numFmtId="9" fontId="11" fillId="4" borderId="0" xfId="0" applyNumberFormat="1" applyFont="1" applyFill="1">
      <alignment vertical="center"/>
    </xf>
    <xf numFmtId="177" fontId="11" fillId="0" borderId="0" xfId="0" applyNumberFormat="1" applyFont="1">
      <alignment vertical="center"/>
    </xf>
    <xf numFmtId="176" fontId="11" fillId="0" borderId="0" xfId="0" applyNumberFormat="1" applyFont="1" applyAlignment="1">
      <alignment horizontal="center" vertical="center"/>
    </xf>
    <xf numFmtId="0" fontId="14" fillId="0" borderId="0" xfId="0" applyFont="1" applyAlignment="1">
      <alignment horizontal="left" vertical="center"/>
    </xf>
    <xf numFmtId="0" fontId="3" fillId="0" borderId="0" xfId="0" applyFont="1">
      <alignment vertical="center"/>
    </xf>
    <xf numFmtId="0" fontId="10" fillId="0" borderId="0" xfId="0" applyFont="1">
      <alignment vertical="center"/>
    </xf>
    <xf numFmtId="176" fontId="3" fillId="0" borderId="0" xfId="0" applyNumberFormat="1" applyFont="1" applyAlignment="1">
      <alignment horizontal="center" vertical="center"/>
    </xf>
    <xf numFmtId="0" fontId="3" fillId="0" borderId="0" xfId="0" applyFont="1" applyAlignment="1">
      <alignment horizontal="right" vertical="center"/>
    </xf>
    <xf numFmtId="0" fontId="16" fillId="0" borderId="0" xfId="0" applyFont="1">
      <alignment vertical="center"/>
    </xf>
    <xf numFmtId="38" fontId="16" fillId="0" borderId="7" xfId="0" applyNumberFormat="1" applyFont="1" applyBorder="1">
      <alignment vertical="center"/>
    </xf>
    <xf numFmtId="38" fontId="11" fillId="0" borderId="0" xfId="0" applyNumberFormat="1" applyFont="1">
      <alignment vertical="center"/>
    </xf>
    <xf numFmtId="9" fontId="11" fillId="4" borderId="0" xfId="0" applyNumberFormat="1" applyFont="1" applyFill="1" applyAlignment="1">
      <alignment horizontal="right" vertical="center"/>
    </xf>
    <xf numFmtId="0" fontId="0" fillId="0" borderId="0" xfId="0" applyAlignment="1">
      <alignment vertical="top"/>
    </xf>
    <xf numFmtId="0" fontId="0" fillId="0" borderId="0" xfId="0" applyAlignment="1">
      <alignment horizontal="center" vertical="center"/>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7" fillId="0" borderId="9" xfId="2" applyFont="1" applyBorder="1" applyAlignment="1">
      <alignment horizontal="center" vertical="center" textRotation="255"/>
    </xf>
    <xf numFmtId="0" fontId="3" fillId="0" borderId="1" xfId="2" applyBorder="1" applyAlignment="1">
      <alignment horizontal="center" vertical="center"/>
    </xf>
    <xf numFmtId="0" fontId="3" fillId="0" borderId="10" xfId="2" applyBorder="1" applyAlignment="1">
      <alignment horizontal="center" vertical="center"/>
    </xf>
    <xf numFmtId="0" fontId="3" fillId="0" borderId="9" xfId="2" applyBorder="1" applyAlignment="1">
      <alignment horizontal="center" vertical="center"/>
    </xf>
    <xf numFmtId="0" fontId="3" fillId="0" borderId="3" xfId="2" applyBorder="1" applyAlignment="1">
      <alignment horizontal="center" vertical="center" wrapText="1"/>
    </xf>
    <xf numFmtId="0" fontId="8" fillId="0" borderId="3" xfId="2" applyFont="1" applyBorder="1" applyAlignment="1">
      <alignment horizontal="center" vertical="center" wrapText="1"/>
    </xf>
    <xf numFmtId="0" fontId="3" fillId="3" borderId="3" xfId="2" applyFill="1" applyBorder="1" applyAlignment="1">
      <alignment horizontal="center" vertical="center"/>
    </xf>
    <xf numFmtId="0" fontId="8" fillId="0" borderId="13" xfId="2" applyFont="1" applyBorder="1" applyAlignment="1">
      <alignment horizontal="center" vertical="center" wrapText="1"/>
    </xf>
    <xf numFmtId="0" fontId="8" fillId="0" borderId="4" xfId="2" applyFont="1" applyBorder="1" applyAlignment="1">
      <alignment horizontal="center" vertical="center" wrapText="1"/>
    </xf>
    <xf numFmtId="0" fontId="8" fillId="2" borderId="2" xfId="2" applyFont="1" applyFill="1" applyBorder="1" applyAlignment="1">
      <alignment horizontal="center" vertical="center"/>
    </xf>
    <xf numFmtId="0" fontId="8" fillId="2" borderId="2" xfId="2" applyFont="1" applyFill="1" applyBorder="1" applyAlignment="1">
      <alignment horizontal="right" vertical="center"/>
    </xf>
    <xf numFmtId="0" fontId="8" fillId="2" borderId="2" xfId="2" applyFont="1" applyFill="1" applyBorder="1" applyAlignment="1">
      <alignment horizontal="left" vertical="center"/>
    </xf>
    <xf numFmtId="0" fontId="8" fillId="2" borderId="5" xfId="2" applyFont="1" applyFill="1" applyBorder="1" applyAlignment="1">
      <alignment horizontal="center" vertical="center"/>
    </xf>
    <xf numFmtId="0" fontId="3" fillId="0" borderId="3" xfId="2" applyBorder="1" applyAlignment="1">
      <alignment horizontal="center" vertical="center"/>
    </xf>
    <xf numFmtId="0" fontId="11" fillId="3" borderId="3" xfId="2" applyFont="1" applyFill="1" applyBorder="1" applyAlignment="1">
      <alignment horizontal="center" vertical="center"/>
    </xf>
    <xf numFmtId="0" fontId="3" fillId="0" borderId="0" xfId="2" applyAlignment="1">
      <alignment horizontal="left" vertical="center"/>
    </xf>
    <xf numFmtId="0" fontId="3" fillId="0" borderId="0" xfId="2" applyAlignment="1">
      <alignment horizontal="center" vertical="center" wrapText="1"/>
    </xf>
    <xf numFmtId="0" fontId="3" fillId="0" borderId="1" xfId="2" applyBorder="1" applyAlignment="1">
      <alignment horizontal="right" vertical="center"/>
    </xf>
    <xf numFmtId="0" fontId="8" fillId="0" borderId="2" xfId="2" applyFont="1" applyBorder="1" applyAlignment="1">
      <alignment horizontal="center" vertical="center"/>
    </xf>
    <xf numFmtId="0" fontId="8" fillId="0" borderId="2" xfId="2" applyFont="1" applyBorder="1" applyAlignment="1">
      <alignment horizontal="right" vertical="center"/>
    </xf>
    <xf numFmtId="0" fontId="0" fillId="0" borderId="2" xfId="0" applyBorder="1">
      <alignment vertical="center"/>
    </xf>
    <xf numFmtId="0" fontId="8" fillId="0" borderId="2" xfId="2" applyFont="1" applyBorder="1" applyAlignment="1">
      <alignment horizontal="left" vertical="center"/>
    </xf>
    <xf numFmtId="0" fontId="8" fillId="0" borderId="5" xfId="2" applyFont="1" applyBorder="1" applyAlignment="1">
      <alignment horizontal="center" vertical="center"/>
    </xf>
    <xf numFmtId="0" fontId="11" fillId="4" borderId="3" xfId="2" applyFont="1" applyFill="1" applyBorder="1" applyAlignment="1">
      <alignment horizontal="center" vertical="center"/>
    </xf>
    <xf numFmtId="0" fontId="11" fillId="0" borderId="0" xfId="0" applyFont="1" applyAlignment="1">
      <alignment vertical="top" wrapText="1"/>
    </xf>
    <xf numFmtId="0" fontId="11" fillId="4" borderId="1" xfId="0" applyFont="1" applyFill="1" applyBorder="1" applyAlignment="1">
      <alignment horizontal="center" vertical="center"/>
    </xf>
    <xf numFmtId="0" fontId="11" fillId="0" borderId="5" xfId="0" applyFont="1" applyBorder="1" applyAlignment="1">
      <alignment horizontal="center" vertical="center"/>
    </xf>
    <xf numFmtId="0" fontId="3" fillId="0" borderId="5" xfId="2" applyBorder="1" applyAlignment="1">
      <alignment horizontal="center" vertical="center"/>
    </xf>
    <xf numFmtId="0" fontId="11" fillId="0" borderId="0" xfId="0" applyFont="1" applyAlignment="1">
      <alignment vertical="top"/>
    </xf>
    <xf numFmtId="0" fontId="11" fillId="0" borderId="0" xfId="0" applyFont="1" applyAlignment="1">
      <alignment horizontal="center" vertical="center"/>
    </xf>
    <xf numFmtId="0" fontId="6" fillId="0" borderId="7" xfId="2" applyFont="1" applyBorder="1" applyAlignment="1">
      <alignment horizontal="center" vertical="top"/>
    </xf>
    <xf numFmtId="0" fontId="15" fillId="0" borderId="8" xfId="0" applyFont="1" applyBorder="1" applyAlignment="1">
      <alignment horizontal="right" vertical="center"/>
    </xf>
    <xf numFmtId="0" fontId="11" fillId="0" borderId="6" xfId="0" applyFont="1" applyBorder="1">
      <alignment vertical="center"/>
    </xf>
    <xf numFmtId="0" fontId="6" fillId="0" borderId="0" xfId="2" applyFont="1" applyAlignment="1">
      <alignment vertical="top" wrapText="1"/>
    </xf>
    <xf numFmtId="0" fontId="15" fillId="4" borderId="1" xfId="0" applyFont="1" applyFill="1" applyBorder="1">
      <alignment vertical="center"/>
    </xf>
    <xf numFmtId="0" fontId="15" fillId="4" borderId="1" xfId="0" applyFont="1" applyFill="1" applyBorder="1" applyAlignment="1">
      <alignment horizontal="right" vertical="center"/>
    </xf>
    <xf numFmtId="0" fontId="11" fillId="5" borderId="0" xfId="0" applyFont="1" applyFill="1" applyAlignment="1" applyProtection="1">
      <alignment horizontal="center" vertical="center"/>
      <protection locked="0"/>
    </xf>
    <xf numFmtId="0" fontId="11" fillId="5" borderId="0" xfId="0" applyFont="1" applyFill="1" applyProtection="1">
      <alignment vertical="center"/>
      <protection locked="0"/>
    </xf>
    <xf numFmtId="0" fontId="8" fillId="5" borderId="3" xfId="2" applyFont="1" applyFill="1" applyBorder="1" applyAlignment="1" applyProtection="1">
      <alignment horizontal="center" vertical="center" wrapText="1"/>
      <protection locked="0"/>
    </xf>
    <xf numFmtId="0" fontId="18" fillId="5" borderId="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protection locked="0"/>
    </xf>
    <xf numFmtId="0" fontId="8" fillId="5" borderId="2" xfId="2" applyFont="1" applyFill="1" applyBorder="1" applyAlignment="1" applyProtection="1">
      <alignment vertical="center"/>
      <protection locked="0"/>
    </xf>
    <xf numFmtId="14" fontId="11" fillId="0" borderId="0" xfId="0" applyNumberFormat="1" applyFont="1">
      <alignment vertical="center"/>
    </xf>
    <xf numFmtId="0" fontId="0" fillId="0" borderId="0" xfId="0" applyAlignment="1">
      <alignment vertical="center" wrapText="1"/>
    </xf>
    <xf numFmtId="0" fontId="0" fillId="0" borderId="3" xfId="0" applyBorder="1">
      <alignment vertical="center"/>
    </xf>
    <xf numFmtId="0" fontId="0" fillId="0" borderId="3" xfId="0" applyBorder="1" applyAlignment="1">
      <alignment vertical="center" wrapText="1"/>
    </xf>
    <xf numFmtId="0" fontId="15" fillId="4" borderId="1" xfId="0" applyFont="1" applyFill="1" applyBorder="1" applyAlignment="1">
      <alignment horizontal="center" vertical="center"/>
    </xf>
    <xf numFmtId="14" fontId="0" fillId="0" borderId="3" xfId="0" applyNumberFormat="1" applyBorder="1">
      <alignment vertical="center"/>
    </xf>
    <xf numFmtId="14" fontId="0" fillId="0" borderId="0" xfId="0" applyNumberFormat="1">
      <alignment vertical="center"/>
    </xf>
    <xf numFmtId="0" fontId="1" fillId="0" borderId="0" xfId="3">
      <alignment vertical="center"/>
    </xf>
    <xf numFmtId="9" fontId="1" fillId="0" borderId="3" xfId="3" applyNumberFormat="1" applyBorder="1">
      <alignment vertical="center"/>
    </xf>
    <xf numFmtId="0" fontId="1" fillId="0" borderId="23" xfId="3" applyBorder="1">
      <alignment vertical="center"/>
    </xf>
    <xf numFmtId="0" fontId="20" fillId="0" borderId="0" xfId="3" applyFont="1">
      <alignment vertical="center"/>
    </xf>
    <xf numFmtId="0" fontId="1" fillId="6" borderId="3" xfId="3" applyFill="1" applyBorder="1" applyAlignment="1">
      <alignment horizontal="center" vertical="center"/>
    </xf>
    <xf numFmtId="0" fontId="1" fillId="6" borderId="3" xfId="3" applyFill="1" applyBorder="1" applyAlignment="1">
      <alignment horizontal="center" vertical="center" wrapText="1"/>
    </xf>
    <xf numFmtId="0" fontId="1" fillId="6" borderId="3" xfId="3" applyFill="1" applyBorder="1">
      <alignment vertical="center"/>
    </xf>
    <xf numFmtId="0" fontId="1" fillId="0" borderId="3" xfId="3" applyBorder="1">
      <alignment vertical="center"/>
    </xf>
    <xf numFmtId="0" fontId="1" fillId="0" borderId="4" xfId="3" applyBorder="1">
      <alignment vertical="center"/>
    </xf>
    <xf numFmtId="0" fontId="0" fillId="6" borderId="3" xfId="3" applyFont="1" applyFill="1" applyBorder="1" applyAlignment="1">
      <alignment horizontal="center" vertical="center" wrapText="1"/>
    </xf>
    <xf numFmtId="0" fontId="22" fillId="0" borderId="0" xfId="0" applyFont="1">
      <alignment vertical="center"/>
    </xf>
    <xf numFmtId="0" fontId="21" fillId="0" borderId="0" xfId="3" applyFont="1">
      <alignment vertical="center"/>
    </xf>
    <xf numFmtId="0" fontId="22" fillId="0" borderId="0" xfId="0" applyFont="1" applyAlignment="1">
      <alignment vertical="center" wrapText="1"/>
    </xf>
    <xf numFmtId="0" fontId="22" fillId="6" borderId="3" xfId="0" applyFont="1" applyFill="1" applyBorder="1" applyAlignment="1">
      <alignment vertical="center" wrapText="1"/>
    </xf>
    <xf numFmtId="0" fontId="20" fillId="6" borderId="3" xfId="0" applyFont="1" applyFill="1" applyBorder="1">
      <alignment vertical="center"/>
    </xf>
    <xf numFmtId="0" fontId="0" fillId="6" borderId="3" xfId="3" applyFont="1" applyFill="1" applyBorder="1" applyAlignment="1">
      <alignment horizontal="center" vertical="center"/>
    </xf>
    <xf numFmtId="0" fontId="22" fillId="5" borderId="3" xfId="0" applyFont="1" applyFill="1" applyBorder="1" applyAlignment="1">
      <alignment horizontal="center" vertical="center"/>
    </xf>
    <xf numFmtId="0" fontId="22" fillId="4" borderId="3" xfId="0" applyFont="1" applyFill="1" applyBorder="1" applyAlignment="1">
      <alignment horizontal="center" vertical="center"/>
    </xf>
    <xf numFmtId="177" fontId="3" fillId="5" borderId="0" xfId="0" applyNumberFormat="1" applyFont="1" applyFill="1" applyProtection="1">
      <alignment vertical="center"/>
      <protection locked="0"/>
    </xf>
    <xf numFmtId="14" fontId="23" fillId="0" borderId="0" xfId="0" applyNumberFormat="1" applyFont="1" applyAlignment="1">
      <alignment horizontal="right" vertical="center"/>
    </xf>
    <xf numFmtId="0" fontId="23" fillId="0" borderId="0" xfId="0" applyFont="1" applyAlignment="1">
      <alignment horizontal="left" vertical="center" wrapText="1"/>
    </xf>
    <xf numFmtId="0" fontId="3" fillId="0" borderId="4" xfId="2"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14" fontId="3" fillId="5" borderId="4" xfId="2" applyNumberFormat="1" applyFill="1" applyBorder="1" applyAlignment="1" applyProtection="1">
      <alignment horizontal="center" vertical="center" wrapText="1"/>
      <protection locked="0"/>
    </xf>
    <xf numFmtId="14" fontId="11" fillId="5" borderId="2" xfId="0" applyNumberFormat="1" applyFont="1" applyFill="1" applyBorder="1" applyAlignment="1" applyProtection="1">
      <alignment horizontal="center" vertical="center"/>
      <protection locked="0"/>
    </xf>
    <xf numFmtId="14" fontId="11" fillId="5" borderId="5"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5" xfId="0" applyFont="1" applyBorder="1" applyAlignment="1">
      <alignment horizontal="center" vertical="center"/>
    </xf>
    <xf numFmtId="0" fontId="4" fillId="0" borderId="0" xfId="2" applyFont="1" applyAlignment="1">
      <alignment horizontal="center" vertical="center" shrinkToFit="1"/>
    </xf>
    <xf numFmtId="0" fontId="3" fillId="0" borderId="3" xfId="2" applyBorder="1" applyAlignment="1">
      <alignment horizontal="center" vertical="center" wrapText="1"/>
    </xf>
    <xf numFmtId="0" fontId="10" fillId="5" borderId="4" xfId="2" applyFont="1" applyFill="1" applyBorder="1" applyAlignment="1" applyProtection="1">
      <alignment horizontal="left" vertical="center" wrapText="1"/>
      <protection locked="0"/>
    </xf>
    <xf numFmtId="0" fontId="14" fillId="5" borderId="2" xfId="0" applyFont="1" applyFill="1" applyBorder="1" applyProtection="1">
      <alignment vertical="center"/>
      <protection locked="0"/>
    </xf>
    <xf numFmtId="0" fontId="14" fillId="5" borderId="5" xfId="0" applyFont="1" applyFill="1" applyBorder="1" applyProtection="1">
      <alignment vertical="center"/>
      <protection locked="0"/>
    </xf>
    <xf numFmtId="0" fontId="10" fillId="0" borderId="3" xfId="2" applyFont="1" applyBorder="1" applyAlignment="1">
      <alignment horizontal="center" vertical="center" wrapText="1"/>
    </xf>
    <xf numFmtId="0" fontId="3" fillId="5" borderId="3" xfId="2" applyFill="1" applyBorder="1" applyAlignment="1" applyProtection="1">
      <alignment horizontal="center" vertical="center" wrapText="1"/>
      <protection locked="0"/>
    </xf>
    <xf numFmtId="0" fontId="11" fillId="5" borderId="3" xfId="0" applyFont="1" applyFill="1" applyBorder="1" applyAlignment="1" applyProtection="1">
      <alignment horizontal="center" vertical="center"/>
      <protection locked="0"/>
    </xf>
    <xf numFmtId="0" fontId="3" fillId="0" borderId="3" xfId="2" applyBorder="1" applyAlignment="1">
      <alignment horizontal="center" vertical="center"/>
    </xf>
    <xf numFmtId="49" fontId="3" fillId="5" borderId="3" xfId="2" applyNumberFormat="1" applyFill="1" applyBorder="1" applyAlignment="1" applyProtection="1">
      <alignment horizontal="center" vertical="center"/>
      <protection locked="0"/>
    </xf>
    <xf numFmtId="0" fontId="10" fillId="0" borderId="16" xfId="2" applyFont="1" applyBorder="1" applyAlignment="1">
      <alignment horizontal="center" vertical="center" wrapText="1"/>
    </xf>
    <xf numFmtId="0" fontId="3" fillId="5" borderId="17" xfId="2"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10" fillId="0" borderId="16" xfId="2" applyFont="1" applyBorder="1" applyAlignment="1">
      <alignment horizontal="center" vertical="center"/>
    </xf>
    <xf numFmtId="38" fontId="3" fillId="4" borderId="1" xfId="1" applyFont="1" applyFill="1" applyBorder="1" applyAlignment="1" applyProtection="1">
      <alignment horizontal="center" vertical="center"/>
    </xf>
    <xf numFmtId="38" fontId="11" fillId="4" borderId="2" xfId="1" applyFont="1" applyFill="1" applyBorder="1" applyAlignment="1" applyProtection="1">
      <alignment vertical="center"/>
    </xf>
    <xf numFmtId="38" fontId="11" fillId="4" borderId="1" xfId="1" applyFont="1" applyFill="1" applyBorder="1" applyAlignment="1" applyProtection="1">
      <alignment horizontal="center" vertical="center"/>
    </xf>
    <xf numFmtId="0" fontId="11" fillId="4" borderId="1" xfId="0" applyFont="1" applyFill="1" applyBorder="1" applyAlignment="1">
      <alignment horizontal="center" vertical="center"/>
    </xf>
    <xf numFmtId="38" fontId="11" fillId="4" borderId="1" xfId="1" applyFont="1" applyFill="1" applyBorder="1" applyAlignment="1" applyProtection="1">
      <alignment vertical="center"/>
    </xf>
    <xf numFmtId="0" fontId="3" fillId="0" borderId="12" xfId="2" applyBorder="1" applyAlignment="1">
      <alignment horizontal="center" vertical="center" wrapText="1"/>
    </xf>
    <xf numFmtId="0" fontId="11" fillId="0" borderId="3" xfId="0" applyFont="1" applyBorder="1" applyAlignment="1">
      <alignment horizontal="center" vertical="center"/>
    </xf>
    <xf numFmtId="14" fontId="11" fillId="0" borderId="3" xfId="0" applyNumberFormat="1" applyFont="1" applyBorder="1" applyAlignment="1" applyProtection="1">
      <alignment horizontal="center" vertical="center"/>
      <protection locked="0"/>
    </xf>
    <xf numFmtId="0" fontId="10" fillId="0" borderId="9" xfId="2"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38" fontId="3" fillId="0" borderId="1" xfId="1" applyFont="1" applyFill="1" applyBorder="1" applyAlignment="1" applyProtection="1">
      <alignment horizontal="center" vertical="center"/>
    </xf>
    <xf numFmtId="176" fontId="11" fillId="4" borderId="1" xfId="0" applyNumberFormat="1" applyFont="1" applyFill="1" applyBorder="1" applyAlignment="1">
      <alignment horizontal="center" vertical="center"/>
    </xf>
    <xf numFmtId="0" fontId="14" fillId="0" borderId="0" xfId="0" applyFont="1" applyAlignment="1">
      <alignment vertical="center" wrapText="1"/>
    </xf>
    <xf numFmtId="38" fontId="3" fillId="4" borderId="1" xfId="1" applyFont="1" applyFill="1" applyBorder="1" applyAlignment="1" applyProtection="1">
      <alignment vertical="center"/>
    </xf>
    <xf numFmtId="38" fontId="3" fillId="4" borderId="2" xfId="1" applyFont="1" applyFill="1" applyBorder="1" applyAlignment="1" applyProtection="1">
      <alignment vertical="center"/>
    </xf>
    <xf numFmtId="38" fontId="11" fillId="4" borderId="1" xfId="0" applyNumberFormat="1" applyFont="1" applyFill="1" applyBorder="1">
      <alignment vertical="center"/>
    </xf>
    <xf numFmtId="0" fontId="11" fillId="0" borderId="0" xfId="0" applyFont="1" applyAlignment="1">
      <alignment vertical="top" wrapText="1"/>
    </xf>
    <xf numFmtId="38" fontId="11" fillId="4" borderId="2" xfId="0" applyNumberFormat="1" applyFont="1" applyFill="1" applyBorder="1">
      <alignment vertical="center"/>
    </xf>
    <xf numFmtId="0" fontId="11" fillId="4" borderId="1" xfId="0" applyFont="1" applyFill="1" applyBorder="1">
      <alignment vertical="center"/>
    </xf>
    <xf numFmtId="3" fontId="11" fillId="4" borderId="1" xfId="0" applyNumberFormat="1" applyFont="1" applyFill="1" applyBorder="1">
      <alignment vertical="center"/>
    </xf>
    <xf numFmtId="14" fontId="11" fillId="5" borderId="3" xfId="0" applyNumberFormat="1" applyFont="1" applyFill="1" applyBorder="1" applyAlignment="1" applyProtection="1">
      <alignment horizontal="center" vertical="center"/>
      <protection locked="0"/>
    </xf>
    <xf numFmtId="0" fontId="8" fillId="2" borderId="3" xfId="2" applyFont="1" applyFill="1" applyBorder="1" applyAlignment="1">
      <alignment horizontal="center"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10" fillId="0" borderId="4" xfId="2" applyFont="1" applyBorder="1" applyAlignment="1">
      <alignment horizontal="left" vertical="center" wrapText="1"/>
    </xf>
    <xf numFmtId="0" fontId="10" fillId="0" borderId="2" xfId="2" applyFont="1" applyBorder="1" applyAlignment="1">
      <alignment horizontal="left" vertical="center" wrapText="1"/>
    </xf>
    <xf numFmtId="0" fontId="10" fillId="0" borderId="5" xfId="2" applyFont="1" applyBorder="1" applyAlignment="1">
      <alignment horizontal="left" vertical="center" wrapText="1"/>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8" xfId="2" applyBorder="1" applyAlignment="1">
      <alignment horizontal="center"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15" xfId="2" applyBorder="1"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3" fillId="0" borderId="10" xfId="2" applyBorder="1" applyAlignment="1">
      <alignment horizontal="center" vertical="center" wrapText="1"/>
    </xf>
    <xf numFmtId="0" fontId="7" fillId="0" borderId="3" xfId="2" applyFont="1" applyBorder="1" applyAlignment="1">
      <alignment horizontal="center" vertical="center" textRotation="255"/>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9" fillId="2" borderId="3" xfId="2" applyFont="1" applyFill="1"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3" fillId="0" borderId="0" xfId="2" applyAlignment="1">
      <alignment horizontal="right" vertical="center"/>
    </xf>
    <xf numFmtId="38" fontId="3" fillId="0" borderId="1" xfId="1" applyFont="1" applyBorder="1" applyAlignment="1">
      <alignment horizontal="center" vertical="center"/>
    </xf>
    <xf numFmtId="0" fontId="11" fillId="0" borderId="4" xfId="0" applyFont="1"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3" fillId="0" borderId="11" xfId="2" applyBorder="1" applyAlignment="1">
      <alignment horizontal="center" vertical="center" wrapText="1"/>
    </xf>
    <xf numFmtId="0" fontId="8" fillId="2" borderId="4" xfId="2"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5" xfId="2" applyFont="1" applyFill="1" applyBorder="1" applyAlignment="1">
      <alignment horizontal="left" vertical="center" wrapText="1"/>
    </xf>
    <xf numFmtId="14" fontId="11" fillId="0" borderId="3" xfId="0" applyNumberFormat="1" applyFont="1" applyBorder="1" applyAlignment="1">
      <alignment horizontal="center" vertical="center"/>
    </xf>
    <xf numFmtId="0" fontId="4" fillId="0" borderId="0" xfId="2" applyFont="1" applyAlignment="1">
      <alignment horizontal="center" vertical="center" wrapText="1"/>
    </xf>
    <xf numFmtId="0" fontId="6" fillId="0" borderId="7" xfId="2" applyFont="1" applyBorder="1" applyAlignment="1">
      <alignment horizontal="center" vertical="center" wrapText="1"/>
    </xf>
    <xf numFmtId="0" fontId="10" fillId="0" borderId="4"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8" fillId="0" borderId="3" xfId="2" applyFont="1" applyBorder="1" applyAlignment="1">
      <alignment horizontal="center" vertical="center" wrapText="1"/>
    </xf>
    <xf numFmtId="0" fontId="8" fillId="0" borderId="13" xfId="2" applyFont="1" applyBorder="1" applyAlignment="1">
      <alignment horizontal="center" vertical="center" wrapText="1"/>
    </xf>
    <xf numFmtId="0" fontId="9" fillId="0" borderId="3" xfId="2" applyFont="1" applyBorder="1" applyAlignment="1">
      <alignment horizontal="center" vertical="center" wrapText="1"/>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2" xfId="2" applyFont="1" applyBorder="1" applyAlignment="1">
      <alignment horizontal="center" vertical="center" wrapText="1"/>
    </xf>
    <xf numFmtId="0" fontId="3" fillId="0" borderId="11" xfId="2" applyBorder="1" applyAlignment="1">
      <alignment horizontal="center" vertical="center"/>
    </xf>
    <xf numFmtId="0" fontId="3" fillId="0" borderId="12" xfId="2" applyBorder="1" applyAlignment="1">
      <alignment horizontal="center" vertical="center"/>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0" xfId="2" applyFont="1" applyBorder="1" applyAlignment="1">
      <alignment horizontal="center"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10" fillId="0" borderId="3" xfId="2" applyFont="1" applyBorder="1" applyAlignment="1">
      <alignment horizontal="left" vertical="center" wrapText="1"/>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5" fillId="0" borderId="3" xfId="2" applyFont="1" applyBorder="1" applyAlignment="1">
      <alignment horizontal="center" vertical="center" wrapText="1"/>
    </xf>
    <xf numFmtId="0" fontId="6" fillId="0" borderId="0" xfId="2" applyFont="1" applyAlignment="1">
      <alignment horizontal="center" vertical="center" wrapText="1"/>
    </xf>
    <xf numFmtId="0" fontId="19" fillId="0" borderId="0" xfId="0" applyFont="1" applyAlignment="1">
      <alignment horizontal="center" vertical="center" wrapText="1"/>
    </xf>
    <xf numFmtId="9" fontId="11" fillId="5" borderId="4" xfId="0" applyNumberFormat="1" applyFont="1" applyFill="1" applyBorder="1" applyProtection="1">
      <alignment vertical="center"/>
      <protection locked="0"/>
    </xf>
    <xf numFmtId="9" fontId="11" fillId="5" borderId="2" xfId="0" applyNumberFormat="1" applyFont="1" applyFill="1" applyBorder="1" applyProtection="1">
      <alignment vertical="center"/>
      <protection locked="0"/>
    </xf>
    <xf numFmtId="9" fontId="11" fillId="5" borderId="5" xfId="0" applyNumberFormat="1" applyFont="1" applyFill="1" applyBorder="1" applyProtection="1">
      <alignment vertical="center"/>
      <protection locked="0"/>
    </xf>
    <xf numFmtId="0" fontId="14" fillId="0" borderId="2" xfId="0" applyFont="1" applyBorder="1">
      <alignment vertical="center"/>
    </xf>
    <xf numFmtId="0" fontId="14" fillId="0" borderId="5" xfId="0" applyFont="1" applyBorder="1">
      <alignment vertical="center"/>
    </xf>
    <xf numFmtId="178" fontId="6" fillId="4" borderId="3" xfId="2" applyNumberFormat="1" applyFont="1" applyFill="1" applyBorder="1" applyAlignment="1">
      <alignment horizontal="right" vertical="center"/>
    </xf>
    <xf numFmtId="178" fontId="11" fillId="4" borderId="3" xfId="0" applyNumberFormat="1" applyFont="1" applyFill="1" applyBorder="1" applyAlignment="1">
      <alignment horizontal="right" vertical="center"/>
    </xf>
    <xf numFmtId="178" fontId="11" fillId="4" borderId="4" xfId="0" applyNumberFormat="1" applyFont="1" applyFill="1" applyBorder="1" applyAlignment="1">
      <alignment horizontal="right" vertical="center"/>
    </xf>
    <xf numFmtId="178" fontId="11" fillId="4" borderId="2" xfId="0" applyNumberFormat="1" applyFont="1" applyFill="1" applyBorder="1" applyAlignment="1">
      <alignment horizontal="right" vertical="center"/>
    </xf>
    <xf numFmtId="178" fontId="11" fillId="4" borderId="5" xfId="0" applyNumberFormat="1" applyFont="1" applyFill="1" applyBorder="1" applyAlignment="1">
      <alignment horizontal="right" vertical="center"/>
    </xf>
    <xf numFmtId="0" fontId="15" fillId="0" borderId="4" xfId="0" applyFont="1" applyBorder="1" applyAlignment="1" applyProtection="1">
      <alignment horizontal="left" vertical="center"/>
      <protection locked="0"/>
    </xf>
    <xf numFmtId="0" fontId="15" fillId="0" borderId="2"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14" xfId="0" applyFont="1" applyBorder="1" applyAlignment="1">
      <alignment horizontal="left" vertical="center" wrapText="1"/>
    </xf>
    <xf numFmtId="0" fontId="15" fillId="0" borderId="0" xfId="0" applyFont="1" applyAlignment="1">
      <alignment horizontal="left" vertical="center" wrapText="1"/>
    </xf>
    <xf numFmtId="178" fontId="6" fillId="4" borderId="4" xfId="2" applyNumberFormat="1" applyFont="1" applyFill="1" applyBorder="1" applyAlignment="1">
      <alignment horizontal="right" vertical="center"/>
    </xf>
    <xf numFmtId="178" fontId="6" fillId="4" borderId="2" xfId="2" applyNumberFormat="1" applyFont="1" applyFill="1" applyBorder="1" applyAlignment="1">
      <alignment horizontal="right" vertical="center"/>
    </xf>
    <xf numFmtId="178" fontId="6" fillId="4" borderId="5" xfId="2" applyNumberFormat="1" applyFont="1" applyFill="1" applyBorder="1" applyAlignment="1">
      <alignment horizontal="right" vertical="center"/>
    </xf>
    <xf numFmtId="178" fontId="6" fillId="5" borderId="4" xfId="2" applyNumberFormat="1" applyFont="1" applyFill="1" applyBorder="1" applyAlignment="1" applyProtection="1">
      <alignment horizontal="right" vertical="center"/>
      <protection locked="0"/>
    </xf>
    <xf numFmtId="178" fontId="6" fillId="5" borderId="2" xfId="2" applyNumberFormat="1" applyFont="1" applyFill="1" applyBorder="1" applyAlignment="1" applyProtection="1">
      <alignment horizontal="right" vertical="center"/>
      <protection locked="0"/>
    </xf>
    <xf numFmtId="178" fontId="6" fillId="5" borderId="5" xfId="2" applyNumberFormat="1" applyFont="1" applyFill="1" applyBorder="1" applyAlignment="1" applyProtection="1">
      <alignment horizontal="right" vertical="center"/>
      <protection locked="0"/>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5" xfId="2" applyFont="1" applyBorder="1" applyAlignment="1">
      <alignment horizontal="center" vertical="center"/>
    </xf>
    <xf numFmtId="178" fontId="10" fillId="0" borderId="4" xfId="2" applyNumberFormat="1" applyFont="1" applyBorder="1" applyAlignment="1">
      <alignment horizontal="center" vertical="center"/>
    </xf>
    <xf numFmtId="178" fontId="10" fillId="0" borderId="2" xfId="2" applyNumberFormat="1" applyFont="1" applyBorder="1" applyAlignment="1">
      <alignment horizontal="center" vertical="center"/>
    </xf>
    <xf numFmtId="178" fontId="10" fillId="0" borderId="5" xfId="2" applyNumberFormat="1" applyFont="1" applyBorder="1" applyAlignment="1">
      <alignment horizontal="center" vertical="center"/>
    </xf>
    <xf numFmtId="14" fontId="3" fillId="0" borderId="4" xfId="2" applyNumberFormat="1" applyBorder="1" applyAlignment="1">
      <alignment horizontal="center" vertical="center"/>
    </xf>
    <xf numFmtId="14" fontId="3" fillId="0" borderId="2" xfId="2" applyNumberFormat="1" applyBorder="1" applyAlignment="1">
      <alignment horizontal="center" vertical="center"/>
    </xf>
    <xf numFmtId="14" fontId="3" fillId="0" borderId="5" xfId="2" applyNumberFormat="1" applyBorder="1" applyAlignment="1">
      <alignment horizontal="center" vertical="center"/>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4"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9" fontId="6" fillId="5" borderId="4" xfId="2" applyNumberFormat="1" applyFont="1" applyFill="1" applyBorder="1" applyAlignment="1" applyProtection="1">
      <alignment horizontal="right" vertical="center"/>
      <protection locked="0"/>
    </xf>
    <xf numFmtId="9" fontId="6" fillId="5" borderId="2" xfId="2" applyNumberFormat="1" applyFont="1" applyFill="1" applyBorder="1" applyAlignment="1" applyProtection="1">
      <alignment horizontal="right" vertical="center"/>
      <protection locked="0"/>
    </xf>
    <xf numFmtId="9" fontId="6" fillId="5" borderId="5" xfId="2" applyNumberFormat="1" applyFont="1" applyFill="1" applyBorder="1" applyAlignment="1" applyProtection="1">
      <alignment horizontal="right" vertical="center"/>
      <protection locked="0"/>
    </xf>
    <xf numFmtId="14" fontId="3" fillId="0" borderId="3" xfId="2" applyNumberFormat="1" applyBorder="1" applyAlignment="1">
      <alignment horizontal="center" vertical="center" wrapText="1"/>
    </xf>
    <xf numFmtId="0" fontId="10" fillId="5" borderId="2" xfId="2" applyFont="1" applyFill="1" applyBorder="1" applyAlignment="1" applyProtection="1">
      <alignment horizontal="left" vertical="center" wrapText="1"/>
      <protection locked="0"/>
    </xf>
    <xf numFmtId="0" fontId="10" fillId="5" borderId="5" xfId="2" applyFont="1" applyFill="1" applyBorder="1" applyAlignment="1" applyProtection="1">
      <alignment horizontal="left" vertical="center" wrapText="1"/>
      <protection locked="0"/>
    </xf>
    <xf numFmtId="0" fontId="6" fillId="5" borderId="4" xfId="2" applyFont="1" applyFill="1" applyBorder="1" applyAlignment="1" applyProtection="1">
      <alignment horizontal="left" vertical="center"/>
      <protection locked="0"/>
    </xf>
    <xf numFmtId="0" fontId="6" fillId="5" borderId="2" xfId="2" applyFont="1" applyFill="1" applyBorder="1" applyAlignment="1" applyProtection="1">
      <alignment horizontal="left" vertical="center"/>
      <protection locked="0"/>
    </xf>
    <xf numFmtId="0" fontId="6" fillId="5" borderId="5" xfId="2" applyFont="1" applyFill="1" applyBorder="1" applyAlignment="1" applyProtection="1">
      <alignment horizontal="left" vertical="center"/>
      <protection locked="0"/>
    </xf>
    <xf numFmtId="176" fontId="11" fillId="4" borderId="4" xfId="0"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1" fillId="4" borderId="5" xfId="0" applyNumberFormat="1" applyFont="1" applyFill="1" applyBorder="1" applyAlignment="1">
      <alignment horizontal="right" vertical="center"/>
    </xf>
    <xf numFmtId="0" fontId="6" fillId="4" borderId="3" xfId="2" applyFont="1" applyFill="1" applyBorder="1" applyAlignment="1">
      <alignment horizontal="right" vertical="center"/>
    </xf>
    <xf numFmtId="176" fontId="6" fillId="5" borderId="4" xfId="2" applyNumberFormat="1" applyFont="1" applyFill="1" applyBorder="1" applyAlignment="1" applyProtection="1">
      <alignment horizontal="right" vertical="center"/>
      <protection locked="0"/>
    </xf>
    <xf numFmtId="176" fontId="6" fillId="5" borderId="2" xfId="2" applyNumberFormat="1" applyFont="1" applyFill="1" applyBorder="1" applyAlignment="1" applyProtection="1">
      <alignment horizontal="right" vertical="center"/>
      <protection locked="0"/>
    </xf>
    <xf numFmtId="176" fontId="6" fillId="5" borderId="5" xfId="2" applyNumberFormat="1" applyFont="1" applyFill="1" applyBorder="1" applyAlignment="1" applyProtection="1">
      <alignment horizontal="right" vertical="center"/>
      <protection locked="0"/>
    </xf>
  </cellXfs>
  <cellStyles count="4">
    <cellStyle name="桁区切り" xfId="1" builtinId="6"/>
    <cellStyle name="標準" xfId="0" builtinId="0"/>
    <cellStyle name="標準 2" xfId="2" xr:uid="{00000000-0005-0000-0000-000002000000}"/>
    <cellStyle name="標準 3" xfId="3" xr:uid="{0E5709F0-38DD-404F-9C79-603C3477D0F5}"/>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12212</xdr:colOff>
      <xdr:row>16</xdr:row>
      <xdr:rowOff>12213</xdr:rowOff>
    </xdr:from>
    <xdr:to>
      <xdr:col>2</xdr:col>
      <xdr:colOff>1747227</xdr:colOff>
      <xdr:row>24</xdr:row>
      <xdr:rowOff>0</xdr:rowOff>
    </xdr:to>
    <xdr:grpSp>
      <xdr:nvGrpSpPr>
        <xdr:cNvPr id="14" name="グループ化 13">
          <a:extLst>
            <a:ext uri="{FF2B5EF4-FFF2-40B4-BE49-F238E27FC236}">
              <a16:creationId xmlns:a16="http://schemas.microsoft.com/office/drawing/2014/main" id="{506C3FAE-E16D-4D41-882C-494ED9D7DD93}"/>
            </a:ext>
          </a:extLst>
        </xdr:cNvPr>
        <xdr:cNvGrpSpPr/>
      </xdr:nvGrpSpPr>
      <xdr:grpSpPr>
        <a:xfrm>
          <a:off x="12212" y="3372828"/>
          <a:ext cx="6912707" cy="1316403"/>
          <a:chOff x="1071341" y="1389333"/>
          <a:chExt cx="7486650" cy="1359748"/>
        </a:xfrm>
      </xdr:grpSpPr>
      <xdr:pic>
        <xdr:nvPicPr>
          <xdr:cNvPr id="15" name="図 14">
            <a:extLst>
              <a:ext uri="{FF2B5EF4-FFF2-40B4-BE49-F238E27FC236}">
                <a16:creationId xmlns:a16="http://schemas.microsoft.com/office/drawing/2014/main" id="{27309B83-3AE1-4CF3-A103-FBF98E3F06B5}"/>
              </a:ext>
            </a:extLst>
          </xdr:cNvPr>
          <xdr:cNvPicPr>
            <a:picLocks noChangeAspect="1"/>
          </xdr:cNvPicPr>
        </xdr:nvPicPr>
        <xdr:blipFill>
          <a:blip xmlns:r="http://schemas.openxmlformats.org/officeDocument/2006/relationships" r:embed="rId1"/>
          <a:stretch>
            <a:fillRect/>
          </a:stretch>
        </xdr:blipFill>
        <xdr:spPr>
          <a:xfrm>
            <a:off x="1071341" y="1389333"/>
            <a:ext cx="7486650" cy="1352550"/>
          </a:xfrm>
          <a:prstGeom prst="rect">
            <a:avLst/>
          </a:prstGeom>
        </xdr:spPr>
      </xdr:pic>
      <xdr:sp macro="" textlink="">
        <xdr:nvSpPr>
          <xdr:cNvPr id="16" name="四角形: 角を丸くする 15">
            <a:extLst>
              <a:ext uri="{FF2B5EF4-FFF2-40B4-BE49-F238E27FC236}">
                <a16:creationId xmlns:a16="http://schemas.microsoft.com/office/drawing/2014/main" id="{49DBA22D-6FCB-4D22-A79A-B25EB6C36F73}"/>
              </a:ext>
            </a:extLst>
          </xdr:cNvPr>
          <xdr:cNvSpPr/>
        </xdr:nvSpPr>
        <xdr:spPr>
          <a:xfrm>
            <a:off x="2959749" y="1441326"/>
            <a:ext cx="1838493" cy="42518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7" name="四角形: 角を丸くする 16">
            <a:extLst>
              <a:ext uri="{FF2B5EF4-FFF2-40B4-BE49-F238E27FC236}">
                <a16:creationId xmlns:a16="http://schemas.microsoft.com/office/drawing/2014/main" id="{E0771D22-66F2-4710-9807-3C645D5F9F3F}"/>
              </a:ext>
            </a:extLst>
          </xdr:cNvPr>
          <xdr:cNvSpPr/>
        </xdr:nvSpPr>
        <xdr:spPr>
          <a:xfrm>
            <a:off x="6730406" y="1456065"/>
            <a:ext cx="1753717" cy="410441"/>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8" name="テキスト ボックス 17">
            <a:extLst>
              <a:ext uri="{FF2B5EF4-FFF2-40B4-BE49-F238E27FC236}">
                <a16:creationId xmlns:a16="http://schemas.microsoft.com/office/drawing/2014/main" id="{186BAC48-1D2E-4580-9375-4B8202013ECE}"/>
              </a:ext>
            </a:extLst>
          </xdr:cNvPr>
          <xdr:cNvSpPr txBox="1"/>
        </xdr:nvSpPr>
        <xdr:spPr>
          <a:xfrm>
            <a:off x="2950320" y="2080706"/>
            <a:ext cx="183849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19" name="テキスト ボックス 18">
            <a:extLst>
              <a:ext uri="{FF2B5EF4-FFF2-40B4-BE49-F238E27FC236}">
                <a16:creationId xmlns:a16="http://schemas.microsoft.com/office/drawing/2014/main" id="{38CAC91E-34F4-49C8-B1ED-04E1725C582A}"/>
              </a:ext>
            </a:extLst>
          </xdr:cNvPr>
          <xdr:cNvSpPr txBox="1"/>
        </xdr:nvSpPr>
        <xdr:spPr>
          <a:xfrm>
            <a:off x="2959748" y="2495165"/>
            <a:ext cx="1838492"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追加の症例数を入力</a:t>
            </a:r>
            <a:endParaRPr kumimoji="1" lang="ja-JP" altLang="en-US" sz="1050">
              <a:solidFill>
                <a:srgbClr val="FF0000"/>
              </a:solidFill>
            </a:endParaRPr>
          </a:p>
        </xdr:txBody>
      </xdr:sp>
      <xdr:sp macro="" textlink="">
        <xdr:nvSpPr>
          <xdr:cNvPr id="20" name="テキスト ボックス 30">
            <a:extLst>
              <a:ext uri="{FF2B5EF4-FFF2-40B4-BE49-F238E27FC236}">
                <a16:creationId xmlns:a16="http://schemas.microsoft.com/office/drawing/2014/main" id="{019B32FA-9C16-496B-928D-0E0C63FB837D}"/>
              </a:ext>
            </a:extLst>
          </xdr:cNvPr>
          <xdr:cNvSpPr txBox="1"/>
        </xdr:nvSpPr>
        <xdr:spPr>
          <a:xfrm>
            <a:off x="1173532" y="1441326"/>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clientData/>
  </xdr:twoCellAnchor>
  <xdr:twoCellAnchor>
    <xdr:from>
      <xdr:col>0</xdr:col>
      <xdr:colOff>0</xdr:colOff>
      <xdr:row>52</xdr:row>
      <xdr:rowOff>36642</xdr:rowOff>
    </xdr:from>
    <xdr:to>
      <xdr:col>2</xdr:col>
      <xdr:colOff>1706440</xdr:colOff>
      <xdr:row>72</xdr:row>
      <xdr:rowOff>89132</xdr:rowOff>
    </xdr:to>
    <xdr:grpSp>
      <xdr:nvGrpSpPr>
        <xdr:cNvPr id="51" name="グループ化 50">
          <a:extLst>
            <a:ext uri="{FF2B5EF4-FFF2-40B4-BE49-F238E27FC236}">
              <a16:creationId xmlns:a16="http://schemas.microsoft.com/office/drawing/2014/main" id="{47194923-3A94-453E-BDFB-DC751A780B78}"/>
            </a:ext>
          </a:extLst>
        </xdr:cNvPr>
        <xdr:cNvGrpSpPr/>
      </xdr:nvGrpSpPr>
      <xdr:grpSpPr>
        <a:xfrm>
          <a:off x="0" y="10079411"/>
          <a:ext cx="6884132" cy="3374029"/>
          <a:chOff x="1762436" y="1188255"/>
          <a:chExt cx="7458075" cy="3471721"/>
        </a:xfrm>
      </xdr:grpSpPr>
      <xdr:grpSp>
        <xdr:nvGrpSpPr>
          <xdr:cNvPr id="52" name="グループ化 51">
            <a:extLst>
              <a:ext uri="{FF2B5EF4-FFF2-40B4-BE49-F238E27FC236}">
                <a16:creationId xmlns:a16="http://schemas.microsoft.com/office/drawing/2014/main" id="{C009F5AB-4789-4B46-A5A7-2AEB655CF64A}"/>
              </a:ext>
            </a:extLst>
          </xdr:cNvPr>
          <xdr:cNvGrpSpPr/>
        </xdr:nvGrpSpPr>
        <xdr:grpSpPr>
          <a:xfrm>
            <a:off x="1762436" y="1188255"/>
            <a:ext cx="7458075" cy="3471721"/>
            <a:chOff x="1762436" y="1188255"/>
            <a:chExt cx="7458075" cy="3471721"/>
          </a:xfrm>
        </xdr:grpSpPr>
        <xdr:pic>
          <xdr:nvPicPr>
            <xdr:cNvPr id="54" name="図 53">
              <a:extLst>
                <a:ext uri="{FF2B5EF4-FFF2-40B4-BE49-F238E27FC236}">
                  <a16:creationId xmlns:a16="http://schemas.microsoft.com/office/drawing/2014/main" id="{C1F20B75-7733-4E0C-B147-093A57BF0784}"/>
                </a:ext>
              </a:extLst>
            </xdr:cNvPr>
            <xdr:cNvPicPr>
              <a:picLocks noChangeAspect="1"/>
            </xdr:cNvPicPr>
          </xdr:nvPicPr>
          <xdr:blipFill>
            <a:blip xmlns:r="http://schemas.openxmlformats.org/officeDocument/2006/relationships" r:embed="rId2"/>
            <a:stretch>
              <a:fillRect/>
            </a:stretch>
          </xdr:blipFill>
          <xdr:spPr>
            <a:xfrm>
              <a:off x="1762436" y="1188255"/>
              <a:ext cx="7458075" cy="3314700"/>
            </a:xfrm>
            <a:prstGeom prst="rect">
              <a:avLst/>
            </a:prstGeom>
          </xdr:spPr>
        </xdr:pic>
        <xdr:sp macro="" textlink="">
          <xdr:nvSpPr>
            <xdr:cNvPr id="55" name="四角形: 角を丸くする 54">
              <a:extLst>
                <a:ext uri="{FF2B5EF4-FFF2-40B4-BE49-F238E27FC236}">
                  <a16:creationId xmlns:a16="http://schemas.microsoft.com/office/drawing/2014/main" id="{FA9D120A-9BEE-4B43-B9D6-FADF6D50E3DD}"/>
                </a:ext>
              </a:extLst>
            </xdr:cNvPr>
            <xdr:cNvSpPr/>
          </xdr:nvSpPr>
          <xdr:spPr>
            <a:xfrm>
              <a:off x="3625647" y="1237246"/>
              <a:ext cx="1823045" cy="421872"/>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6" name="四角形: 角を丸くする 55">
              <a:extLst>
                <a:ext uri="{FF2B5EF4-FFF2-40B4-BE49-F238E27FC236}">
                  <a16:creationId xmlns:a16="http://schemas.microsoft.com/office/drawing/2014/main" id="{9DE696DE-4CAC-4DBE-8CCB-E3A25061D873}"/>
                </a:ext>
              </a:extLst>
            </xdr:cNvPr>
            <xdr:cNvSpPr/>
          </xdr:nvSpPr>
          <xdr:spPr>
            <a:xfrm>
              <a:off x="7380855" y="1237245"/>
              <a:ext cx="1753717" cy="421871"/>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7" name="テキスト ボックス 4">
              <a:extLst>
                <a:ext uri="{FF2B5EF4-FFF2-40B4-BE49-F238E27FC236}">
                  <a16:creationId xmlns:a16="http://schemas.microsoft.com/office/drawing/2014/main" id="{5D66DB84-8E03-4920-B302-A1704DB45EF2}"/>
                </a:ext>
              </a:extLst>
            </xdr:cNvPr>
            <xdr:cNvSpPr txBox="1"/>
          </xdr:nvSpPr>
          <xdr:spPr>
            <a:xfrm>
              <a:off x="3625648" y="1890862"/>
              <a:ext cx="1823044"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58" name="テキスト ボックス 5">
              <a:extLst>
                <a:ext uri="{FF2B5EF4-FFF2-40B4-BE49-F238E27FC236}">
                  <a16:creationId xmlns:a16="http://schemas.microsoft.com/office/drawing/2014/main" id="{5F681E7F-7DED-4432-B69A-4474BF74B2DC}"/>
                </a:ext>
              </a:extLst>
            </xdr:cNvPr>
            <xdr:cNvSpPr txBox="1"/>
          </xdr:nvSpPr>
          <xdr:spPr>
            <a:xfrm>
              <a:off x="3625647" y="2289389"/>
              <a:ext cx="182304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59" name="テキスト ボックス 6">
              <a:extLst>
                <a:ext uri="{FF2B5EF4-FFF2-40B4-BE49-F238E27FC236}">
                  <a16:creationId xmlns:a16="http://schemas.microsoft.com/office/drawing/2014/main" id="{3F6D5123-0B2D-4BBA-B599-AFFD6BCC994A}"/>
                </a:ext>
              </a:extLst>
            </xdr:cNvPr>
            <xdr:cNvSpPr txBox="1"/>
          </xdr:nvSpPr>
          <xdr:spPr>
            <a:xfrm>
              <a:off x="7380856" y="2295094"/>
              <a:ext cx="175371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60" name="テキスト ボックス 7">
              <a:extLst>
                <a:ext uri="{FF2B5EF4-FFF2-40B4-BE49-F238E27FC236}">
                  <a16:creationId xmlns:a16="http://schemas.microsoft.com/office/drawing/2014/main" id="{95046AFE-74F9-4766-98EC-E378BA6E90B3}"/>
                </a:ext>
              </a:extLst>
            </xdr:cNvPr>
            <xdr:cNvSpPr txBox="1"/>
          </xdr:nvSpPr>
          <xdr:spPr>
            <a:xfrm>
              <a:off x="3503099" y="4406060"/>
              <a:ext cx="182304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追加の年数</a:t>
              </a:r>
              <a:r>
                <a:rPr kumimoji="1" lang="ja-JP" altLang="en-US" sz="1050">
                  <a:solidFill>
                    <a:srgbClr val="FF0000"/>
                  </a:solidFill>
                </a:rPr>
                <a:t>を入力</a:t>
              </a:r>
            </a:p>
          </xdr:txBody>
        </xdr:sp>
      </xdr:grpSp>
      <xdr:sp macro="" textlink="">
        <xdr:nvSpPr>
          <xdr:cNvPr id="53" name="テキスト ボックス 9">
            <a:extLst>
              <a:ext uri="{FF2B5EF4-FFF2-40B4-BE49-F238E27FC236}">
                <a16:creationId xmlns:a16="http://schemas.microsoft.com/office/drawing/2014/main" id="{3BB70F48-0EF7-49D3-AA76-28E8905534F8}"/>
              </a:ext>
            </a:extLst>
          </xdr:cNvPr>
          <xdr:cNvSpPr txBox="1"/>
        </xdr:nvSpPr>
        <xdr:spPr>
          <a:xfrm>
            <a:off x="1820576" y="1237245"/>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clientData/>
  </xdr:twoCellAnchor>
  <xdr:twoCellAnchor>
    <xdr:from>
      <xdr:col>0</xdr:col>
      <xdr:colOff>12212</xdr:colOff>
      <xdr:row>31</xdr:row>
      <xdr:rowOff>24424</xdr:rowOff>
    </xdr:from>
    <xdr:to>
      <xdr:col>2</xdr:col>
      <xdr:colOff>1709127</xdr:colOff>
      <xdr:row>46</xdr:row>
      <xdr:rowOff>9932</xdr:rowOff>
    </xdr:to>
    <xdr:grpSp>
      <xdr:nvGrpSpPr>
        <xdr:cNvPr id="82" name="グループ化 81">
          <a:extLst>
            <a:ext uri="{FF2B5EF4-FFF2-40B4-BE49-F238E27FC236}">
              <a16:creationId xmlns:a16="http://schemas.microsoft.com/office/drawing/2014/main" id="{2F7A3109-7BB2-4D06-81D1-178A60501251}"/>
            </a:ext>
          </a:extLst>
        </xdr:cNvPr>
        <xdr:cNvGrpSpPr/>
      </xdr:nvGrpSpPr>
      <xdr:grpSpPr>
        <a:xfrm>
          <a:off x="12212" y="6227886"/>
          <a:ext cx="6874607" cy="2476661"/>
          <a:chOff x="1024207" y="1707868"/>
          <a:chExt cx="7448550" cy="2549931"/>
        </a:xfrm>
      </xdr:grpSpPr>
      <xdr:grpSp>
        <xdr:nvGrpSpPr>
          <xdr:cNvPr id="83" name="グループ化 82">
            <a:extLst>
              <a:ext uri="{FF2B5EF4-FFF2-40B4-BE49-F238E27FC236}">
                <a16:creationId xmlns:a16="http://schemas.microsoft.com/office/drawing/2014/main" id="{9B5C17C2-CBCA-43E8-9F0E-083D29D33AE5}"/>
              </a:ext>
            </a:extLst>
          </xdr:cNvPr>
          <xdr:cNvGrpSpPr/>
        </xdr:nvGrpSpPr>
        <xdr:grpSpPr>
          <a:xfrm>
            <a:off x="1024207" y="1707868"/>
            <a:ext cx="7448550" cy="2549931"/>
            <a:chOff x="1024207" y="1707868"/>
            <a:chExt cx="7448550" cy="2549931"/>
          </a:xfrm>
        </xdr:grpSpPr>
        <xdr:grpSp>
          <xdr:nvGrpSpPr>
            <xdr:cNvPr id="85" name="グループ化 84">
              <a:extLst>
                <a:ext uri="{FF2B5EF4-FFF2-40B4-BE49-F238E27FC236}">
                  <a16:creationId xmlns:a16="http://schemas.microsoft.com/office/drawing/2014/main" id="{9DCD054F-2B73-4901-9CD8-85DF23DCD2A5}"/>
                </a:ext>
              </a:extLst>
            </xdr:cNvPr>
            <xdr:cNvGrpSpPr/>
          </xdr:nvGrpSpPr>
          <xdr:grpSpPr>
            <a:xfrm>
              <a:off x="1024207" y="1707868"/>
              <a:ext cx="7448550" cy="2549931"/>
              <a:chOff x="1024207" y="1707868"/>
              <a:chExt cx="7448550" cy="2549931"/>
            </a:xfrm>
          </xdr:grpSpPr>
          <xdr:pic>
            <xdr:nvPicPr>
              <xdr:cNvPr id="87" name="図 86">
                <a:extLst>
                  <a:ext uri="{FF2B5EF4-FFF2-40B4-BE49-F238E27FC236}">
                    <a16:creationId xmlns:a16="http://schemas.microsoft.com/office/drawing/2014/main" id="{332CA44A-E1D1-40CA-9D33-935BB653BB4D}"/>
                  </a:ext>
                </a:extLst>
              </xdr:cNvPr>
              <xdr:cNvPicPr>
                <a:picLocks noChangeAspect="1"/>
              </xdr:cNvPicPr>
            </xdr:nvPicPr>
            <xdr:blipFill>
              <a:blip xmlns:r="http://schemas.openxmlformats.org/officeDocument/2006/relationships" r:embed="rId3"/>
              <a:stretch>
                <a:fillRect/>
              </a:stretch>
            </xdr:blipFill>
            <xdr:spPr>
              <a:xfrm>
                <a:off x="1024207" y="1707868"/>
                <a:ext cx="7448550" cy="2343150"/>
              </a:xfrm>
              <a:prstGeom prst="rect">
                <a:avLst/>
              </a:prstGeom>
            </xdr:spPr>
          </xdr:pic>
          <xdr:sp macro="" textlink="">
            <xdr:nvSpPr>
              <xdr:cNvPr id="88" name="四角形: 角を丸くする 87">
                <a:extLst>
                  <a:ext uri="{FF2B5EF4-FFF2-40B4-BE49-F238E27FC236}">
                    <a16:creationId xmlns:a16="http://schemas.microsoft.com/office/drawing/2014/main" id="{58FFF81D-8189-4626-9A30-7D7E3CC0FBD5}"/>
                  </a:ext>
                </a:extLst>
              </xdr:cNvPr>
              <xdr:cNvSpPr/>
            </xdr:nvSpPr>
            <xdr:spPr>
              <a:xfrm>
                <a:off x="2894562" y="1797995"/>
                <a:ext cx="1809627" cy="430338"/>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89" name="四角形: 角を丸くする 88">
                <a:extLst>
                  <a:ext uri="{FF2B5EF4-FFF2-40B4-BE49-F238E27FC236}">
                    <a16:creationId xmlns:a16="http://schemas.microsoft.com/office/drawing/2014/main" id="{323B83AC-1D43-430C-9C27-B3146234EB7A}"/>
                  </a:ext>
                </a:extLst>
              </xdr:cNvPr>
              <xdr:cNvSpPr/>
            </xdr:nvSpPr>
            <xdr:spPr>
              <a:xfrm>
                <a:off x="6640110" y="1768302"/>
                <a:ext cx="1809628" cy="469458"/>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90" name="テキスト ボックス 4">
                <a:extLst>
                  <a:ext uri="{FF2B5EF4-FFF2-40B4-BE49-F238E27FC236}">
                    <a16:creationId xmlns:a16="http://schemas.microsoft.com/office/drawing/2014/main" id="{119840EB-6DC2-4A5F-9879-034E8A28E0E6}"/>
                  </a:ext>
                </a:extLst>
              </xdr:cNvPr>
              <xdr:cNvSpPr txBox="1"/>
            </xdr:nvSpPr>
            <xdr:spPr>
              <a:xfrm>
                <a:off x="2894562" y="244517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91" name="テキスト ボックス 5">
                <a:extLst>
                  <a:ext uri="{FF2B5EF4-FFF2-40B4-BE49-F238E27FC236}">
                    <a16:creationId xmlns:a16="http://schemas.microsoft.com/office/drawing/2014/main" id="{351DD477-B97F-4167-AB37-7D981D3F6E05}"/>
                  </a:ext>
                </a:extLst>
              </xdr:cNvPr>
              <xdr:cNvSpPr txBox="1"/>
            </xdr:nvSpPr>
            <xdr:spPr>
              <a:xfrm>
                <a:off x="2894563" y="284401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92" name="テキスト ボックス 7">
                <a:extLst>
                  <a:ext uri="{FF2B5EF4-FFF2-40B4-BE49-F238E27FC236}">
                    <a16:creationId xmlns:a16="http://schemas.microsoft.com/office/drawing/2014/main" id="{E8D5E57E-88F7-47B9-B1F4-FE6BF3737310}"/>
                  </a:ext>
                </a:extLst>
              </xdr:cNvPr>
              <xdr:cNvSpPr txBox="1"/>
            </xdr:nvSpPr>
            <xdr:spPr>
              <a:xfrm>
                <a:off x="6649537" y="2447287"/>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変更後の終了日を入力</a:t>
                </a:r>
              </a:p>
            </xdr:txBody>
          </xdr:sp>
          <xdr:sp macro="" textlink="">
            <xdr:nvSpPr>
              <xdr:cNvPr id="93" name="テキスト ボックス 8">
                <a:extLst>
                  <a:ext uri="{FF2B5EF4-FFF2-40B4-BE49-F238E27FC236}">
                    <a16:creationId xmlns:a16="http://schemas.microsoft.com/office/drawing/2014/main" id="{E0015E29-228C-4F0F-8359-7E912133557F}"/>
                  </a:ext>
                </a:extLst>
              </xdr:cNvPr>
              <xdr:cNvSpPr txBox="1"/>
            </xdr:nvSpPr>
            <xdr:spPr>
              <a:xfrm>
                <a:off x="6640110" y="4003883"/>
                <a:ext cx="1800201"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変更</a:t>
                </a:r>
                <a:r>
                  <a:rPr lang="ja-JP" altLang="en-US" sz="1050">
                    <a:solidFill>
                      <a:srgbClr val="FF0000"/>
                    </a:solidFill>
                  </a:rPr>
                  <a:t>前</a:t>
                </a:r>
                <a:r>
                  <a:rPr kumimoji="1" lang="ja-JP" altLang="en-US" sz="1050">
                    <a:solidFill>
                      <a:srgbClr val="FF0000"/>
                    </a:solidFill>
                  </a:rPr>
                  <a:t>の終了日を入力</a:t>
                </a:r>
              </a:p>
            </xdr:txBody>
          </xdr:sp>
        </xdr:grpSp>
        <xdr:sp macro="" textlink="">
          <xdr:nvSpPr>
            <xdr:cNvPr id="86" name="テキスト ボックス 10">
              <a:extLst>
                <a:ext uri="{FF2B5EF4-FFF2-40B4-BE49-F238E27FC236}">
                  <a16:creationId xmlns:a16="http://schemas.microsoft.com/office/drawing/2014/main" id="{ACAE3C61-7E2D-4AB7-BE01-6319A0047AC0}"/>
                </a:ext>
              </a:extLst>
            </xdr:cNvPr>
            <xdr:cNvSpPr txBox="1"/>
          </xdr:nvSpPr>
          <xdr:spPr>
            <a:xfrm>
              <a:off x="1098117" y="1787156"/>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sp macro="" textlink="">
        <xdr:nvSpPr>
          <xdr:cNvPr id="84" name="テキスト ボックス 12">
            <a:extLst>
              <a:ext uri="{FF2B5EF4-FFF2-40B4-BE49-F238E27FC236}">
                <a16:creationId xmlns:a16="http://schemas.microsoft.com/office/drawing/2014/main" id="{487B16A7-43AE-40EC-B7D9-8E044EE317E6}"/>
              </a:ext>
            </a:extLst>
          </xdr:cNvPr>
          <xdr:cNvSpPr txBox="1"/>
        </xdr:nvSpPr>
        <xdr:spPr>
          <a:xfrm>
            <a:off x="6649961" y="284401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grpSp>
    <xdr:clientData/>
  </xdr:twoCellAnchor>
  <xdr:twoCellAnchor>
    <xdr:from>
      <xdr:col>0</xdr:col>
      <xdr:colOff>12212</xdr:colOff>
      <xdr:row>79</xdr:row>
      <xdr:rowOff>12212</xdr:rowOff>
    </xdr:from>
    <xdr:to>
      <xdr:col>2</xdr:col>
      <xdr:colOff>1680552</xdr:colOff>
      <xdr:row>96</xdr:row>
      <xdr:rowOff>26949</xdr:rowOff>
    </xdr:to>
    <xdr:grpSp>
      <xdr:nvGrpSpPr>
        <xdr:cNvPr id="94" name="グループ化 93">
          <a:extLst>
            <a:ext uri="{FF2B5EF4-FFF2-40B4-BE49-F238E27FC236}">
              <a16:creationId xmlns:a16="http://schemas.microsoft.com/office/drawing/2014/main" id="{BA4BA6EE-54AC-4342-8F17-D446141333CD}"/>
            </a:ext>
          </a:extLst>
        </xdr:cNvPr>
        <xdr:cNvGrpSpPr/>
      </xdr:nvGrpSpPr>
      <xdr:grpSpPr>
        <a:xfrm>
          <a:off x="12212" y="14890750"/>
          <a:ext cx="6846032" cy="2838045"/>
          <a:chOff x="1518746" y="1833857"/>
          <a:chExt cx="7419975" cy="2921083"/>
        </a:xfrm>
      </xdr:grpSpPr>
      <xdr:grpSp>
        <xdr:nvGrpSpPr>
          <xdr:cNvPr id="95" name="グループ化 94">
            <a:extLst>
              <a:ext uri="{FF2B5EF4-FFF2-40B4-BE49-F238E27FC236}">
                <a16:creationId xmlns:a16="http://schemas.microsoft.com/office/drawing/2014/main" id="{817B2CE8-BA38-4F02-8EC1-6C89DCF6E9EF}"/>
              </a:ext>
            </a:extLst>
          </xdr:cNvPr>
          <xdr:cNvGrpSpPr/>
        </xdr:nvGrpSpPr>
        <xdr:grpSpPr>
          <a:xfrm>
            <a:off x="1518746" y="1833857"/>
            <a:ext cx="7419975" cy="2921083"/>
            <a:chOff x="1518746" y="1833857"/>
            <a:chExt cx="7419975" cy="2921083"/>
          </a:xfrm>
        </xdr:grpSpPr>
        <xdr:grpSp>
          <xdr:nvGrpSpPr>
            <xdr:cNvPr id="97" name="グループ化 96">
              <a:extLst>
                <a:ext uri="{FF2B5EF4-FFF2-40B4-BE49-F238E27FC236}">
                  <a16:creationId xmlns:a16="http://schemas.microsoft.com/office/drawing/2014/main" id="{13343E5A-5441-4348-900B-8BF5474107AD}"/>
                </a:ext>
              </a:extLst>
            </xdr:cNvPr>
            <xdr:cNvGrpSpPr/>
          </xdr:nvGrpSpPr>
          <xdr:grpSpPr>
            <a:xfrm>
              <a:off x="1518746" y="1833857"/>
              <a:ext cx="7419975" cy="2921083"/>
              <a:chOff x="1518746" y="1833857"/>
              <a:chExt cx="7419975" cy="2921083"/>
            </a:xfrm>
          </xdr:grpSpPr>
          <xdr:pic>
            <xdr:nvPicPr>
              <xdr:cNvPr id="99" name="図 98">
                <a:extLst>
                  <a:ext uri="{FF2B5EF4-FFF2-40B4-BE49-F238E27FC236}">
                    <a16:creationId xmlns:a16="http://schemas.microsoft.com/office/drawing/2014/main" id="{63E04E7C-5C9F-4541-B9C9-90F8E7E801DE}"/>
                  </a:ext>
                </a:extLst>
              </xdr:cNvPr>
              <xdr:cNvPicPr>
                <a:picLocks noChangeAspect="1"/>
              </xdr:cNvPicPr>
            </xdr:nvPicPr>
            <xdr:blipFill>
              <a:blip xmlns:r="http://schemas.openxmlformats.org/officeDocument/2006/relationships" r:embed="rId4"/>
              <a:stretch>
                <a:fillRect/>
              </a:stretch>
            </xdr:blipFill>
            <xdr:spPr>
              <a:xfrm>
                <a:off x="1518746" y="1833857"/>
                <a:ext cx="7419975" cy="1304925"/>
              </a:xfrm>
              <a:prstGeom prst="rect">
                <a:avLst/>
              </a:prstGeom>
            </xdr:spPr>
          </xdr:pic>
          <xdr:sp macro="" textlink="">
            <xdr:nvSpPr>
              <xdr:cNvPr id="100" name="四角形: 角を丸くする 99">
                <a:extLst>
                  <a:ext uri="{FF2B5EF4-FFF2-40B4-BE49-F238E27FC236}">
                    <a16:creationId xmlns:a16="http://schemas.microsoft.com/office/drawing/2014/main" id="{236C8B2F-09C8-4EF5-83ED-EDC2F5957696}"/>
                  </a:ext>
                </a:extLst>
              </xdr:cNvPr>
              <xdr:cNvSpPr/>
            </xdr:nvSpPr>
            <xdr:spPr>
              <a:xfrm>
                <a:off x="3343756" y="1859880"/>
                <a:ext cx="1840986"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01" name="四角形: 角を丸くする 100">
                <a:extLst>
                  <a:ext uri="{FF2B5EF4-FFF2-40B4-BE49-F238E27FC236}">
                    <a16:creationId xmlns:a16="http://schemas.microsoft.com/office/drawing/2014/main" id="{3D2323FA-F630-48B6-9EF1-43789EAFEC51}"/>
                  </a:ext>
                </a:extLst>
              </xdr:cNvPr>
              <xdr:cNvSpPr/>
            </xdr:nvSpPr>
            <xdr:spPr>
              <a:xfrm>
                <a:off x="7125596" y="1860629"/>
                <a:ext cx="1754455" cy="414029"/>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pic>
            <xdr:nvPicPr>
              <xdr:cNvPr id="102" name="図 101">
                <a:extLst>
                  <a:ext uri="{FF2B5EF4-FFF2-40B4-BE49-F238E27FC236}">
                    <a16:creationId xmlns:a16="http://schemas.microsoft.com/office/drawing/2014/main" id="{9C92CEBF-ECFC-4B31-A965-09D363E6E694}"/>
                  </a:ext>
                </a:extLst>
              </xdr:cNvPr>
              <xdr:cNvPicPr>
                <a:picLocks noChangeAspect="1"/>
              </xdr:cNvPicPr>
            </xdr:nvPicPr>
            <xdr:blipFill>
              <a:blip xmlns:r="http://schemas.openxmlformats.org/officeDocument/2006/relationships" r:embed="rId5"/>
              <a:stretch>
                <a:fillRect/>
              </a:stretch>
            </xdr:blipFill>
            <xdr:spPr>
              <a:xfrm>
                <a:off x="1518746" y="3336552"/>
                <a:ext cx="7419975" cy="803675"/>
              </a:xfrm>
              <a:prstGeom prst="rect">
                <a:avLst/>
              </a:prstGeom>
            </xdr:spPr>
          </xdr:pic>
          <xdr:pic>
            <xdr:nvPicPr>
              <xdr:cNvPr id="103" name="図 102">
                <a:extLst>
                  <a:ext uri="{FF2B5EF4-FFF2-40B4-BE49-F238E27FC236}">
                    <a16:creationId xmlns:a16="http://schemas.microsoft.com/office/drawing/2014/main" id="{2B977B47-30D1-4CC9-8B45-C36BF9BC94FB}"/>
                  </a:ext>
                </a:extLst>
              </xdr:cNvPr>
              <xdr:cNvPicPr>
                <a:picLocks noChangeAspect="1"/>
              </xdr:cNvPicPr>
            </xdr:nvPicPr>
            <xdr:blipFill>
              <a:blip xmlns:r="http://schemas.openxmlformats.org/officeDocument/2006/relationships" r:embed="rId6"/>
              <a:stretch>
                <a:fillRect/>
              </a:stretch>
            </xdr:blipFill>
            <xdr:spPr>
              <a:xfrm>
                <a:off x="1518746" y="4343239"/>
                <a:ext cx="7419975" cy="411701"/>
              </a:xfrm>
              <a:prstGeom prst="rect">
                <a:avLst/>
              </a:prstGeom>
            </xdr:spPr>
          </xdr:pic>
          <xdr:sp macro="" textlink="">
            <xdr:nvSpPr>
              <xdr:cNvPr id="104" name="テキスト ボックス 11">
                <a:extLst>
                  <a:ext uri="{FF2B5EF4-FFF2-40B4-BE49-F238E27FC236}">
                    <a16:creationId xmlns:a16="http://schemas.microsoft.com/office/drawing/2014/main" id="{64CCBEB9-471C-42D9-AA24-84F60B2BCE7D}"/>
                  </a:ext>
                </a:extLst>
              </xdr:cNvPr>
              <xdr:cNvSpPr txBox="1"/>
            </xdr:nvSpPr>
            <xdr:spPr>
              <a:xfrm>
                <a:off x="4907693" y="4140227"/>
                <a:ext cx="262432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↑追加で算出するポイントのみ↓</a:t>
                </a:r>
                <a:endParaRPr kumimoji="1" lang="ja-JP" altLang="en-US" sz="1050">
                  <a:solidFill>
                    <a:srgbClr val="FF0000"/>
                  </a:solidFill>
                </a:endParaRPr>
              </a:p>
            </xdr:txBody>
          </xdr:sp>
        </xdr:grpSp>
        <xdr:sp macro="" textlink="">
          <xdr:nvSpPr>
            <xdr:cNvPr id="98" name="テキスト ボックス 13">
              <a:extLst>
                <a:ext uri="{FF2B5EF4-FFF2-40B4-BE49-F238E27FC236}">
                  <a16:creationId xmlns:a16="http://schemas.microsoft.com/office/drawing/2014/main" id="{D9FE1044-FACD-4BB9-8E06-7D805C446E08}"/>
                </a:ext>
              </a:extLst>
            </xdr:cNvPr>
            <xdr:cNvSpPr txBox="1"/>
          </xdr:nvSpPr>
          <xdr:spPr>
            <a:xfrm>
              <a:off x="1547027" y="1852711"/>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sp macro="" textlink="">
        <xdr:nvSpPr>
          <xdr:cNvPr id="96" name="テキスト ボックス 15">
            <a:extLst>
              <a:ext uri="{FF2B5EF4-FFF2-40B4-BE49-F238E27FC236}">
                <a16:creationId xmlns:a16="http://schemas.microsoft.com/office/drawing/2014/main" id="{16A1FEB2-CECF-4ECB-806E-A365309EEE92}"/>
              </a:ext>
            </a:extLst>
          </xdr:cNvPr>
          <xdr:cNvSpPr txBox="1"/>
        </xdr:nvSpPr>
        <xdr:spPr>
          <a:xfrm>
            <a:off x="7125595" y="2922537"/>
            <a:ext cx="1813125"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追加で算出する</a:t>
            </a:r>
            <a:r>
              <a:rPr lang="en-US" altLang="ja-JP" sz="1050">
                <a:solidFill>
                  <a:srgbClr val="FF0000"/>
                </a:solidFill>
              </a:rPr>
              <a:t>Visit</a:t>
            </a:r>
            <a:r>
              <a:rPr lang="ja-JP" altLang="en-US" sz="1050">
                <a:solidFill>
                  <a:srgbClr val="FF0000"/>
                </a:solidFill>
              </a:rPr>
              <a:t>数</a:t>
            </a:r>
            <a:endParaRPr kumimoji="1" lang="ja-JP" altLang="en-US" sz="1050">
              <a:solidFill>
                <a:srgbClr val="FF0000"/>
              </a:solidFill>
            </a:endParaRPr>
          </a:p>
        </xdr:txBody>
      </xdr:sp>
    </xdr:grpSp>
    <xdr:clientData/>
  </xdr:twoCellAnchor>
  <xdr:twoCellAnchor>
    <xdr:from>
      <xdr:col>0</xdr:col>
      <xdr:colOff>0</xdr:colOff>
      <xdr:row>3</xdr:row>
      <xdr:rowOff>61053</xdr:rowOff>
    </xdr:from>
    <xdr:to>
      <xdr:col>2</xdr:col>
      <xdr:colOff>1687390</xdr:colOff>
      <xdr:row>11</xdr:row>
      <xdr:rowOff>17336</xdr:rowOff>
    </xdr:to>
    <xdr:grpSp>
      <xdr:nvGrpSpPr>
        <xdr:cNvPr id="106" name="グループ化 105">
          <a:extLst>
            <a:ext uri="{FF2B5EF4-FFF2-40B4-BE49-F238E27FC236}">
              <a16:creationId xmlns:a16="http://schemas.microsoft.com/office/drawing/2014/main" id="{001EA2EC-736F-4072-B025-092F6CAC530A}"/>
            </a:ext>
          </a:extLst>
        </xdr:cNvPr>
        <xdr:cNvGrpSpPr/>
      </xdr:nvGrpSpPr>
      <xdr:grpSpPr>
        <a:xfrm>
          <a:off x="0" y="910976"/>
          <a:ext cx="6865082" cy="1284898"/>
          <a:chOff x="2376487" y="2767012"/>
          <a:chExt cx="7439025" cy="1323975"/>
        </a:xfrm>
      </xdr:grpSpPr>
      <xdr:pic>
        <xdr:nvPicPr>
          <xdr:cNvPr id="107" name="図 106">
            <a:extLst>
              <a:ext uri="{FF2B5EF4-FFF2-40B4-BE49-F238E27FC236}">
                <a16:creationId xmlns:a16="http://schemas.microsoft.com/office/drawing/2014/main" id="{5C15F6DB-E042-4657-8B2C-CF814AEFEC0A}"/>
              </a:ext>
            </a:extLst>
          </xdr:cNvPr>
          <xdr:cNvPicPr>
            <a:picLocks noChangeAspect="1"/>
          </xdr:cNvPicPr>
        </xdr:nvPicPr>
        <xdr:blipFill>
          <a:blip xmlns:r="http://schemas.openxmlformats.org/officeDocument/2006/relationships" r:embed="rId7"/>
          <a:stretch>
            <a:fillRect/>
          </a:stretch>
        </xdr:blipFill>
        <xdr:spPr>
          <a:xfrm>
            <a:off x="2376487" y="2767012"/>
            <a:ext cx="7439025" cy="1323975"/>
          </a:xfrm>
          <a:prstGeom prst="rect">
            <a:avLst/>
          </a:prstGeom>
        </xdr:spPr>
      </xdr:pic>
      <xdr:sp macro="" textlink="">
        <xdr:nvSpPr>
          <xdr:cNvPr id="108" name="テキスト ボックス 3">
            <a:extLst>
              <a:ext uri="{FF2B5EF4-FFF2-40B4-BE49-F238E27FC236}">
                <a16:creationId xmlns:a16="http://schemas.microsoft.com/office/drawing/2014/main" id="{2042DCA0-333C-4004-83E9-810815D5C1EE}"/>
              </a:ext>
            </a:extLst>
          </xdr:cNvPr>
          <xdr:cNvSpPr txBox="1"/>
        </xdr:nvSpPr>
        <xdr:spPr>
          <a:xfrm>
            <a:off x="2433144" y="2795390"/>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sp macro="" textlink="">
        <xdr:nvSpPr>
          <xdr:cNvPr id="109" name="四角形: 角を丸くする 108">
            <a:extLst>
              <a:ext uri="{FF2B5EF4-FFF2-40B4-BE49-F238E27FC236}">
                <a16:creationId xmlns:a16="http://schemas.microsoft.com/office/drawing/2014/main" id="{BAB4C878-084E-4E6A-8274-AD2EE06DDFCC}"/>
              </a:ext>
            </a:extLst>
          </xdr:cNvPr>
          <xdr:cNvSpPr/>
        </xdr:nvSpPr>
        <xdr:spPr>
          <a:xfrm>
            <a:off x="4217305" y="2779336"/>
            <a:ext cx="1840987"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10" name="四角形: 角を丸くする 109">
            <a:extLst>
              <a:ext uri="{FF2B5EF4-FFF2-40B4-BE49-F238E27FC236}">
                <a16:creationId xmlns:a16="http://schemas.microsoft.com/office/drawing/2014/main" id="{1C5FA333-D860-43EB-B9E9-5A4928B96AF9}"/>
              </a:ext>
            </a:extLst>
          </xdr:cNvPr>
          <xdr:cNvSpPr/>
        </xdr:nvSpPr>
        <xdr:spPr>
          <a:xfrm>
            <a:off x="7984501" y="2776439"/>
            <a:ext cx="1774355"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AF6AD-E4D7-464D-B6EA-0522FC0D9701}">
  <dimension ref="A1:B14"/>
  <sheetViews>
    <sheetView tabSelected="1" view="pageBreakPreview" zoomScaleNormal="100" zoomScaleSheetLayoutView="100" workbookViewId="0">
      <pane ySplit="11" topLeftCell="A12" activePane="bottomLeft" state="frozen"/>
      <selection pane="bottomLeft" activeCell="B13" sqref="B13"/>
    </sheetView>
  </sheetViews>
  <sheetFormatPr defaultRowHeight="13.2"/>
  <cols>
    <col min="1" max="1" width="64.109375" customWidth="1"/>
    <col min="2" max="2" width="88.88671875" style="75" customWidth="1"/>
  </cols>
  <sheetData>
    <row r="1" spans="1:2">
      <c r="A1" t="s">
        <v>275</v>
      </c>
    </row>
    <row r="2" spans="1:2">
      <c r="A2" s="97" t="s">
        <v>267</v>
      </c>
      <c r="B2" s="93"/>
    </row>
    <row r="3" spans="1:2">
      <c r="A3" s="98" t="s">
        <v>268</v>
      </c>
      <c r="B3" s="93" t="s">
        <v>277</v>
      </c>
    </row>
    <row r="4" spans="1:2">
      <c r="A4" s="91" t="s">
        <v>0</v>
      </c>
    </row>
    <row r="6" spans="1:2">
      <c r="A6" t="s">
        <v>233</v>
      </c>
    </row>
    <row r="7" spans="1:2">
      <c r="A7" s="79">
        <v>45748</v>
      </c>
      <c r="B7" s="77" t="s">
        <v>257</v>
      </c>
    </row>
    <row r="8" spans="1:2">
      <c r="A8" s="100"/>
      <c r="B8" s="101"/>
    </row>
    <row r="9" spans="1:2">
      <c r="A9" s="100"/>
      <c r="B9" s="101"/>
    </row>
    <row r="10" spans="1:2">
      <c r="A10" s="80"/>
    </row>
    <row r="11" spans="1:2">
      <c r="A11" t="s">
        <v>276</v>
      </c>
    </row>
    <row r="12" spans="1:2">
      <c r="A12" s="95" t="s">
        <v>6</v>
      </c>
      <c r="B12" s="94" t="s">
        <v>270</v>
      </c>
    </row>
    <row r="13" spans="1:2">
      <c r="A13" s="76" t="s">
        <v>272</v>
      </c>
      <c r="B13" s="77" t="s">
        <v>271</v>
      </c>
    </row>
    <row r="14" spans="1:2" ht="79.2">
      <c r="A14" s="76" t="s">
        <v>274</v>
      </c>
      <c r="B14" s="77" t="s">
        <v>273</v>
      </c>
    </row>
  </sheetData>
  <phoneticPr fontId="2"/>
  <printOptions horizontalCentered="1"/>
  <pageMargins left="0.70866141732283472" right="0.70866141732283472" top="0.74803149606299213" bottom="0.74803149606299213" header="0.31496062992125984" footer="0.31496062992125984"/>
  <pageSetup paperSize="9" scale="87" orientation="landscape" r:id="rId1"/>
  <headerFooter>
    <oddHeader>&amp;C&amp;A</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177D5-4DCB-4B3F-B8B7-F2F091E03688}">
  <sheetPr>
    <pageSetUpPr fitToPage="1"/>
  </sheetPr>
  <dimension ref="A1:F79"/>
  <sheetViews>
    <sheetView zoomScale="78" zoomScaleNormal="78" workbookViewId="0">
      <selection activeCell="C21" sqref="C21"/>
    </sheetView>
  </sheetViews>
  <sheetFormatPr defaultColWidth="8" defaultRowHeight="13.2"/>
  <cols>
    <col min="1" max="1" width="19.6640625" style="81" customWidth="1"/>
    <col min="2" max="2" width="55.88671875" style="81" bestFit="1" customWidth="1"/>
    <col min="3" max="3" width="63.33203125" style="81" bestFit="1" customWidth="1"/>
    <col min="4" max="4" width="24.109375" style="81" bestFit="1" customWidth="1"/>
    <col min="5" max="5" width="41.109375" style="81" customWidth="1"/>
    <col min="6" max="6" width="59.44140625" style="81" bestFit="1" customWidth="1"/>
    <col min="7" max="16384" width="8" style="81"/>
  </cols>
  <sheetData>
    <row r="1" spans="1:6">
      <c r="A1" s="84" t="s">
        <v>254</v>
      </c>
    </row>
    <row r="2" spans="1:6" ht="26.4">
      <c r="A2" s="87" t="s">
        <v>259</v>
      </c>
      <c r="B2" s="96" t="s">
        <v>261</v>
      </c>
      <c r="C2" s="86" t="s">
        <v>235</v>
      </c>
      <c r="D2" s="90" t="s">
        <v>269</v>
      </c>
      <c r="E2" s="85" t="s">
        <v>236</v>
      </c>
      <c r="F2" s="86" t="s">
        <v>237</v>
      </c>
    </row>
    <row r="3" spans="1:6" ht="27.6" customHeight="1">
      <c r="A3" s="88" t="s">
        <v>260</v>
      </c>
      <c r="B3" s="82" t="s">
        <v>238</v>
      </c>
      <c r="C3" s="82" t="s">
        <v>239</v>
      </c>
      <c r="D3" s="82" t="s">
        <v>240</v>
      </c>
      <c r="E3" s="82" t="s">
        <v>241</v>
      </c>
      <c r="F3" s="82" t="s">
        <v>242</v>
      </c>
    </row>
    <row r="13" spans="1:6">
      <c r="A13" s="84" t="s">
        <v>250</v>
      </c>
    </row>
    <row r="14" spans="1:6" ht="26.4">
      <c r="A14" s="87" t="s">
        <v>259</v>
      </c>
      <c r="B14" s="85" t="s">
        <v>234</v>
      </c>
      <c r="C14" s="86" t="s">
        <v>244</v>
      </c>
      <c r="D14" s="90" t="s">
        <v>269</v>
      </c>
      <c r="E14" s="90" t="s">
        <v>266</v>
      </c>
      <c r="F14" s="86" t="s">
        <v>237</v>
      </c>
    </row>
    <row r="15" spans="1:6" ht="27.6" customHeight="1">
      <c r="A15" s="88" t="s">
        <v>262</v>
      </c>
      <c r="B15" s="83" t="s">
        <v>243</v>
      </c>
      <c r="C15" s="83" t="s">
        <v>243</v>
      </c>
      <c r="D15" s="83" t="s">
        <v>243</v>
      </c>
      <c r="E15" s="82" t="s">
        <v>241</v>
      </c>
      <c r="F15" s="82" t="s">
        <v>242</v>
      </c>
    </row>
    <row r="16" spans="1:6">
      <c r="A16" s="92" t="s">
        <v>251</v>
      </c>
    </row>
    <row r="17" spans="1:6">
      <c r="A17" s="92"/>
    </row>
    <row r="18" spans="1:6">
      <c r="A18" s="92"/>
    </row>
    <row r="19" spans="1:6">
      <c r="A19" s="92"/>
    </row>
    <row r="20" spans="1:6">
      <c r="A20" s="92"/>
    </row>
    <row r="21" spans="1:6">
      <c r="A21" s="92"/>
    </row>
    <row r="22" spans="1:6">
      <c r="A22" s="92"/>
    </row>
    <row r="23" spans="1:6">
      <c r="A23" s="92"/>
    </row>
    <row r="24" spans="1:6">
      <c r="A24" s="92"/>
    </row>
    <row r="25" spans="1:6">
      <c r="A25" s="92"/>
    </row>
    <row r="26" spans="1:6">
      <c r="A26" s="84" t="s">
        <v>248</v>
      </c>
    </row>
    <row r="27" spans="1:6" ht="26.4">
      <c r="A27" s="87" t="s">
        <v>259</v>
      </c>
      <c r="B27" s="85" t="s">
        <v>234</v>
      </c>
      <c r="C27" s="86" t="s">
        <v>244</v>
      </c>
      <c r="D27" s="90" t="s">
        <v>269</v>
      </c>
      <c r="E27" s="85" t="s">
        <v>236</v>
      </c>
      <c r="F27" s="86" t="s">
        <v>237</v>
      </c>
    </row>
    <row r="28" spans="1:6" ht="27.6" customHeight="1">
      <c r="A28" s="89" t="s">
        <v>263</v>
      </c>
      <c r="B28" s="83" t="s">
        <v>243</v>
      </c>
      <c r="C28" s="82" t="s">
        <v>239</v>
      </c>
      <c r="D28" s="83" t="s">
        <v>243</v>
      </c>
      <c r="E28" s="83" t="s">
        <v>243</v>
      </c>
      <c r="F28" s="83" t="s">
        <v>243</v>
      </c>
    </row>
    <row r="29" spans="1:6">
      <c r="A29" s="92" t="s">
        <v>249</v>
      </c>
    </row>
    <row r="30" spans="1:6">
      <c r="A30" s="92" t="s">
        <v>258</v>
      </c>
    </row>
    <row r="31" spans="1:6">
      <c r="A31" s="92" t="s">
        <v>279</v>
      </c>
    </row>
    <row r="32" spans="1:6">
      <c r="A32" s="92"/>
    </row>
    <row r="33" spans="1:1">
      <c r="A33" s="92"/>
    </row>
    <row r="34" spans="1:1">
      <c r="A34" s="92"/>
    </row>
    <row r="35" spans="1:1">
      <c r="A35" s="92"/>
    </row>
    <row r="36" spans="1:1">
      <c r="A36" s="92"/>
    </row>
    <row r="37" spans="1:1">
      <c r="A37" s="92"/>
    </row>
    <row r="38" spans="1:1">
      <c r="A38" s="92"/>
    </row>
    <row r="39" spans="1:1">
      <c r="A39" s="92"/>
    </row>
    <row r="40" spans="1:1">
      <c r="A40" s="92"/>
    </row>
    <row r="41" spans="1:1">
      <c r="A41" s="92"/>
    </row>
    <row r="42" spans="1:1">
      <c r="A42" s="92"/>
    </row>
    <row r="43" spans="1:1">
      <c r="A43" s="92"/>
    </row>
    <row r="44" spans="1:1">
      <c r="A44" s="92"/>
    </row>
    <row r="45" spans="1:1">
      <c r="A45" s="92"/>
    </row>
    <row r="46" spans="1:1">
      <c r="A46" s="92"/>
    </row>
    <row r="47" spans="1:1">
      <c r="A47" s="92"/>
    </row>
    <row r="48" spans="1:1">
      <c r="A48" s="84" t="s">
        <v>252</v>
      </c>
    </row>
    <row r="49" spans="1:6" ht="26.4">
      <c r="A49" s="87" t="s">
        <v>259</v>
      </c>
      <c r="B49" s="85" t="s">
        <v>234</v>
      </c>
      <c r="C49" s="86" t="s">
        <v>244</v>
      </c>
      <c r="D49" s="90" t="s">
        <v>269</v>
      </c>
      <c r="E49" s="85" t="s">
        <v>236</v>
      </c>
      <c r="F49" s="86" t="s">
        <v>237</v>
      </c>
    </row>
    <row r="50" spans="1:6" ht="27.6" customHeight="1">
      <c r="A50" s="88" t="s">
        <v>264</v>
      </c>
      <c r="B50" s="83" t="s">
        <v>243</v>
      </c>
      <c r="C50" s="83" t="s">
        <v>243</v>
      </c>
      <c r="D50" s="82" t="s">
        <v>240</v>
      </c>
      <c r="E50" s="83" t="s">
        <v>243</v>
      </c>
      <c r="F50" s="83" t="s">
        <v>243</v>
      </c>
    </row>
    <row r="51" spans="1:6">
      <c r="A51" s="92" t="s">
        <v>253</v>
      </c>
    </row>
    <row r="52" spans="1:6">
      <c r="A52" s="92" t="s">
        <v>278</v>
      </c>
    </row>
    <row r="53" spans="1:6">
      <c r="A53" s="92"/>
    </row>
    <row r="54" spans="1:6">
      <c r="A54" s="92"/>
    </row>
    <row r="55" spans="1:6">
      <c r="A55" s="92"/>
    </row>
    <row r="56" spans="1:6">
      <c r="A56" s="92"/>
    </row>
    <row r="57" spans="1:6">
      <c r="A57" s="92"/>
    </row>
    <row r="58" spans="1:6">
      <c r="A58" s="92"/>
    </row>
    <row r="59" spans="1:6">
      <c r="A59" s="92"/>
    </row>
    <row r="60" spans="1:6">
      <c r="A60" s="92"/>
    </row>
    <row r="61" spans="1:6">
      <c r="A61" s="92"/>
    </row>
    <row r="62" spans="1:6">
      <c r="A62" s="92"/>
    </row>
    <row r="63" spans="1:6">
      <c r="A63" s="92"/>
    </row>
    <row r="64" spans="1:6">
      <c r="A64" s="92"/>
    </row>
    <row r="65" spans="1:6">
      <c r="A65" s="92"/>
    </row>
    <row r="66" spans="1:6">
      <c r="A66" s="92"/>
    </row>
    <row r="67" spans="1:6">
      <c r="A67" s="92"/>
    </row>
    <row r="68" spans="1:6">
      <c r="A68" s="92"/>
    </row>
    <row r="69" spans="1:6">
      <c r="A69" s="92"/>
    </row>
    <row r="70" spans="1:6">
      <c r="A70" s="92"/>
    </row>
    <row r="71" spans="1:6">
      <c r="A71" s="92"/>
    </row>
    <row r="72" spans="1:6">
      <c r="A72" s="92"/>
    </row>
    <row r="73" spans="1:6">
      <c r="A73" s="92"/>
    </row>
    <row r="74" spans="1:6">
      <c r="A74" s="84" t="s">
        <v>255</v>
      </c>
    </row>
    <row r="75" spans="1:6" ht="26.4">
      <c r="A75" s="87" t="s">
        <v>259</v>
      </c>
      <c r="B75" s="85" t="s">
        <v>234</v>
      </c>
      <c r="C75" s="86" t="s">
        <v>244</v>
      </c>
      <c r="D75" s="90" t="s">
        <v>269</v>
      </c>
      <c r="E75" s="85" t="s">
        <v>236</v>
      </c>
      <c r="F75" s="86" t="s">
        <v>237</v>
      </c>
    </row>
    <row r="76" spans="1:6" ht="27.6" customHeight="1">
      <c r="A76" s="88" t="s">
        <v>265</v>
      </c>
      <c r="B76" s="83" t="s">
        <v>243</v>
      </c>
      <c r="C76" s="83" t="s">
        <v>243</v>
      </c>
      <c r="D76" s="83" t="s">
        <v>243</v>
      </c>
      <c r="E76" s="83" t="s">
        <v>243</v>
      </c>
      <c r="F76" s="82" t="s">
        <v>247</v>
      </c>
    </row>
    <row r="77" spans="1:6">
      <c r="A77" s="92" t="s">
        <v>256</v>
      </c>
    </row>
    <row r="78" spans="1:6">
      <c r="A78" s="92" t="s">
        <v>245</v>
      </c>
    </row>
    <row r="79" spans="1:6">
      <c r="A79" s="92" t="s">
        <v>246</v>
      </c>
    </row>
  </sheetData>
  <phoneticPr fontId="2"/>
  <pageMargins left="0.25" right="0.25" top="0.75" bottom="0.75" header="0.3" footer="0.3"/>
  <pageSetup paperSize="9" scale="55"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67"/>
  <sheetViews>
    <sheetView view="pageBreakPreview" zoomScaleNormal="85" zoomScaleSheetLayoutView="100" workbookViewId="0">
      <selection activeCell="G1" sqref="G1:L1"/>
    </sheetView>
  </sheetViews>
  <sheetFormatPr defaultColWidth="3.88671875" defaultRowHeight="13.2"/>
  <cols>
    <col min="1" max="2" width="3.88671875" style="2"/>
    <col min="3" max="3" width="4.44140625" style="2" bestFit="1" customWidth="1"/>
    <col min="4" max="7" width="3.88671875" style="2"/>
    <col min="8" max="8" width="4.44140625" style="2" bestFit="1" customWidth="1"/>
    <col min="9" max="16" width="3.88671875" style="2"/>
    <col min="17" max="17" width="6.109375" style="2" bestFit="1" customWidth="1"/>
    <col min="18" max="22" width="3.88671875" style="2"/>
    <col min="23" max="23" width="3.88671875" style="2" customWidth="1"/>
    <col min="24" max="24" width="3.88671875" style="2"/>
    <col min="25" max="28" width="5.6640625" style="2" customWidth="1"/>
    <col min="29" max="16384" width="3.88671875" style="2"/>
  </cols>
  <sheetData>
    <row r="1" spans="1:26" ht="19.350000000000001" customHeight="1">
      <c r="A1" s="2" t="s">
        <v>7</v>
      </c>
      <c r="D1" s="131" t="s">
        <v>1</v>
      </c>
      <c r="E1" s="131"/>
      <c r="F1" s="131"/>
      <c r="G1" s="118"/>
      <c r="H1" s="118"/>
      <c r="I1" s="118"/>
      <c r="J1" s="118"/>
      <c r="K1" s="118"/>
      <c r="L1" s="118"/>
      <c r="M1" s="131" t="s">
        <v>8</v>
      </c>
      <c r="N1" s="131"/>
      <c r="O1" s="131"/>
      <c r="P1" s="131"/>
      <c r="Q1" s="131"/>
      <c r="R1" s="131"/>
      <c r="S1" s="118"/>
      <c r="T1" s="118"/>
      <c r="U1" s="118"/>
      <c r="V1" s="118"/>
      <c r="W1" s="118"/>
      <c r="X1" s="118"/>
      <c r="Z1" s="3"/>
    </row>
    <row r="2" spans="1:26" ht="19.350000000000001" customHeight="1">
      <c r="A2" s="112" t="s">
        <v>2</v>
      </c>
      <c r="B2" s="112"/>
      <c r="C2" s="112"/>
      <c r="D2" s="112"/>
      <c r="E2" s="112"/>
      <c r="F2" s="112"/>
      <c r="G2" s="117"/>
      <c r="H2" s="118"/>
      <c r="I2" s="118"/>
      <c r="J2" s="118"/>
      <c r="K2" s="118"/>
      <c r="L2" s="118"/>
      <c r="M2" s="131" t="s">
        <v>3</v>
      </c>
      <c r="N2" s="131"/>
      <c r="O2" s="131"/>
      <c r="P2" s="131"/>
      <c r="Q2" s="131"/>
      <c r="R2" s="131"/>
      <c r="S2" s="146" t="s">
        <v>9</v>
      </c>
      <c r="T2" s="146"/>
      <c r="U2" s="146"/>
      <c r="V2" s="146"/>
      <c r="W2" s="146"/>
      <c r="X2" s="146"/>
    </row>
    <row r="3" spans="1:26" ht="7.5" customHeight="1"/>
    <row r="4" spans="1:26" s="5" customFormat="1" ht="26.25" customHeight="1">
      <c r="A4" s="111" t="s">
        <v>10</v>
      </c>
      <c r="B4" s="111"/>
      <c r="C4" s="111"/>
      <c r="D4" s="111"/>
      <c r="E4" s="111"/>
      <c r="F4" s="111"/>
      <c r="G4" s="111"/>
      <c r="H4" s="111"/>
      <c r="I4" s="111"/>
      <c r="J4" s="111"/>
      <c r="K4" s="111"/>
      <c r="L4" s="111"/>
      <c r="M4" s="111"/>
      <c r="N4" s="111"/>
      <c r="O4" s="111"/>
      <c r="P4" s="111"/>
      <c r="Q4" s="111"/>
      <c r="R4" s="111"/>
      <c r="S4" s="111"/>
      <c r="T4" s="111"/>
      <c r="U4" s="111"/>
      <c r="V4" s="111"/>
      <c r="W4" s="111"/>
      <c r="X4" s="111"/>
      <c r="Y4" s="4"/>
      <c r="Z4" s="2"/>
    </row>
    <row r="5" spans="1:26" s="5" customFormat="1" ht="6.6" customHeight="1">
      <c r="A5" s="6"/>
      <c r="B5" s="6"/>
      <c r="C5" s="6"/>
      <c r="D5" s="6"/>
      <c r="E5" s="6"/>
      <c r="F5" s="6"/>
      <c r="G5" s="6"/>
      <c r="H5" s="6"/>
      <c r="I5" s="6"/>
      <c r="J5" s="6"/>
      <c r="K5" s="6"/>
      <c r="L5" s="6"/>
      <c r="M5" s="6"/>
      <c r="N5" s="6"/>
      <c r="O5" s="6"/>
      <c r="P5" s="6"/>
      <c r="Q5" s="6"/>
      <c r="R5" s="6"/>
      <c r="S5" s="6"/>
      <c r="T5" s="6"/>
      <c r="U5" s="6"/>
      <c r="V5" s="6"/>
      <c r="W5" s="6"/>
      <c r="X5" s="6"/>
      <c r="Z5" s="3"/>
    </row>
    <row r="6" spans="1:26" s="7" customFormat="1" ht="29.1" customHeight="1">
      <c r="A6" s="116" t="s">
        <v>11</v>
      </c>
      <c r="B6" s="116"/>
      <c r="C6" s="116"/>
      <c r="D6" s="116"/>
      <c r="E6" s="116"/>
      <c r="F6" s="116"/>
      <c r="G6" s="117"/>
      <c r="H6" s="118"/>
      <c r="I6" s="118"/>
      <c r="J6" s="118"/>
      <c r="K6" s="118"/>
      <c r="L6" s="118"/>
      <c r="M6" s="119" t="s">
        <v>12</v>
      </c>
      <c r="N6" s="119"/>
      <c r="O6" s="119"/>
      <c r="P6" s="119"/>
      <c r="Q6" s="119"/>
      <c r="R6" s="119"/>
      <c r="S6" s="120"/>
      <c r="T6" s="120"/>
      <c r="U6" s="120"/>
      <c r="V6" s="120"/>
      <c r="W6" s="120"/>
      <c r="X6" s="120"/>
      <c r="Z6" s="3"/>
    </row>
    <row r="7" spans="1:26" s="7" customFormat="1" ht="33" customHeight="1">
      <c r="A7" s="112" t="s">
        <v>13</v>
      </c>
      <c r="B7" s="112"/>
      <c r="C7" s="112"/>
      <c r="D7" s="112"/>
      <c r="E7" s="112"/>
      <c r="F7" s="112"/>
      <c r="G7" s="113"/>
      <c r="H7" s="114"/>
      <c r="I7" s="114"/>
      <c r="J7" s="114"/>
      <c r="K7" s="114"/>
      <c r="L7" s="114"/>
      <c r="M7" s="114"/>
      <c r="N7" s="114"/>
      <c r="O7" s="114"/>
      <c r="P7" s="114"/>
      <c r="Q7" s="114"/>
      <c r="R7" s="114"/>
      <c r="S7" s="114"/>
      <c r="T7" s="114"/>
      <c r="U7" s="114"/>
      <c r="V7" s="114"/>
      <c r="W7" s="114"/>
      <c r="X7" s="115"/>
      <c r="Z7" s="56"/>
    </row>
    <row r="8" spans="1:26" s="7" customFormat="1" ht="33" customHeight="1">
      <c r="A8" s="112" t="s">
        <v>14</v>
      </c>
      <c r="B8" s="112"/>
      <c r="C8" s="112"/>
      <c r="D8" s="112"/>
      <c r="E8" s="112"/>
      <c r="F8" s="112"/>
      <c r="G8" s="117"/>
      <c r="H8" s="118"/>
      <c r="I8" s="118"/>
      <c r="J8" s="118"/>
      <c r="K8" s="118"/>
      <c r="L8" s="118"/>
      <c r="M8" s="119" t="s">
        <v>15</v>
      </c>
      <c r="N8" s="119"/>
      <c r="O8" s="119"/>
      <c r="P8" s="119"/>
      <c r="Q8" s="119"/>
      <c r="R8" s="119"/>
      <c r="S8" s="120"/>
      <c r="T8" s="120"/>
      <c r="U8" s="120"/>
      <c r="V8" s="120"/>
      <c r="W8" s="120"/>
      <c r="X8" s="120"/>
      <c r="Z8" s="3"/>
    </row>
    <row r="9" spans="1:26" s="7" customFormat="1" ht="33" customHeight="1">
      <c r="A9" s="102" t="s">
        <v>16</v>
      </c>
      <c r="B9" s="103"/>
      <c r="C9" s="103"/>
      <c r="D9" s="103"/>
      <c r="E9" s="103"/>
      <c r="F9" s="104"/>
      <c r="G9" s="105" t="s">
        <v>9</v>
      </c>
      <c r="H9" s="106"/>
      <c r="I9" s="106"/>
      <c r="J9" s="106"/>
      <c r="K9" s="106"/>
      <c r="L9" s="107"/>
      <c r="M9" s="108" t="s">
        <v>17</v>
      </c>
      <c r="N9" s="109"/>
      <c r="O9" s="109"/>
      <c r="P9" s="109"/>
      <c r="Q9" s="109"/>
      <c r="R9" s="110"/>
      <c r="S9" s="105" t="s">
        <v>9</v>
      </c>
      <c r="T9" s="106"/>
      <c r="U9" s="106"/>
      <c r="V9" s="106"/>
      <c r="W9" s="106"/>
      <c r="X9" s="107"/>
      <c r="Z9" s="56"/>
    </row>
    <row r="10" spans="1:26" s="7" customFormat="1" ht="33" customHeight="1" thickBot="1">
      <c r="A10" s="121" t="s">
        <v>18</v>
      </c>
      <c r="B10" s="121"/>
      <c r="C10" s="121"/>
      <c r="D10" s="121"/>
      <c r="E10" s="121"/>
      <c r="F10" s="121"/>
      <c r="G10" s="122"/>
      <c r="H10" s="123"/>
      <c r="I10" s="123"/>
      <c r="J10" s="123"/>
      <c r="K10" s="123"/>
      <c r="L10" s="8" t="s">
        <v>19</v>
      </c>
      <c r="M10" s="121" t="s">
        <v>20</v>
      </c>
      <c r="N10" s="124"/>
      <c r="O10" s="124"/>
      <c r="P10" s="124"/>
      <c r="Q10" s="124"/>
      <c r="R10" s="124"/>
      <c r="S10" s="122"/>
      <c r="T10" s="123"/>
      <c r="U10" s="123"/>
      <c r="V10" s="123"/>
      <c r="W10" s="123"/>
      <c r="X10" s="8" t="s">
        <v>21</v>
      </c>
      <c r="Z10" s="3"/>
    </row>
    <row r="11" spans="1:26" s="7" customFormat="1" ht="33" customHeight="1" thickTop="1">
      <c r="A11" s="130" t="s">
        <v>4</v>
      </c>
      <c r="B11" s="130"/>
      <c r="C11" s="130"/>
      <c r="D11" s="130"/>
      <c r="E11" s="130"/>
      <c r="F11" s="130"/>
      <c r="G11" s="133"/>
      <c r="H11" s="134"/>
      <c r="I11" s="134"/>
      <c r="J11" s="134"/>
      <c r="K11" s="134"/>
      <c r="L11" s="134"/>
      <c r="M11" s="134"/>
      <c r="N11" s="134"/>
      <c r="O11" s="134"/>
      <c r="P11" s="134"/>
      <c r="Q11" s="134"/>
      <c r="R11" s="134"/>
      <c r="S11" s="134"/>
      <c r="T11" s="134"/>
      <c r="U11" s="134"/>
      <c r="V11" s="134"/>
      <c r="W11" s="134"/>
      <c r="X11" s="135"/>
      <c r="Z11" s="3"/>
    </row>
    <row r="12" spans="1:26" s="7" customFormat="1" ht="15" customHeight="1">
      <c r="A12" s="9"/>
      <c r="B12" s="9"/>
      <c r="C12" s="9"/>
      <c r="D12" s="9"/>
      <c r="E12" s="9"/>
      <c r="F12" s="9"/>
      <c r="G12" s="9"/>
      <c r="H12" s="9"/>
      <c r="I12" s="9"/>
      <c r="J12" s="9"/>
      <c r="K12" s="9"/>
      <c r="L12" s="9"/>
      <c r="M12" s="9"/>
      <c r="N12" s="9"/>
      <c r="O12" s="9"/>
      <c r="P12" s="9"/>
      <c r="Q12" s="9"/>
      <c r="R12" s="9"/>
      <c r="S12" s="9"/>
      <c r="T12" s="9"/>
      <c r="U12" s="9"/>
      <c r="V12" s="9"/>
      <c r="W12" s="9"/>
      <c r="X12" s="9"/>
      <c r="Z12" s="3"/>
    </row>
    <row r="13" spans="1:26">
      <c r="A13" s="2" t="s">
        <v>22</v>
      </c>
      <c r="S13" s="74"/>
      <c r="T13" s="74"/>
      <c r="U13" s="74"/>
      <c r="V13" s="74"/>
      <c r="W13" s="74"/>
      <c r="X13" s="74"/>
      <c r="Z13" s="142"/>
    </row>
    <row r="14" spans="1:26">
      <c r="A14" s="2" t="s">
        <v>23</v>
      </c>
      <c r="M14" s="131" t="s">
        <v>5</v>
      </c>
      <c r="N14" s="131"/>
      <c r="O14" s="131"/>
      <c r="P14" s="131"/>
      <c r="Q14" s="131"/>
      <c r="R14" s="131"/>
      <c r="S14" s="132"/>
      <c r="T14" s="132"/>
      <c r="U14" s="132"/>
      <c r="V14" s="132"/>
      <c r="W14" s="132"/>
      <c r="X14" s="132"/>
      <c r="Z14" s="142"/>
    </row>
    <row r="15" spans="1:26">
      <c r="A15" s="2" t="s">
        <v>24</v>
      </c>
      <c r="Z15" s="142"/>
    </row>
    <row r="16" spans="1:26">
      <c r="B16" s="2" t="s">
        <v>25</v>
      </c>
      <c r="H16" s="127">
        <v>50000</v>
      </c>
      <c r="I16" s="127"/>
      <c r="J16" s="127"/>
      <c r="K16" s="10" t="s">
        <v>26</v>
      </c>
      <c r="M16" s="2" t="s">
        <v>27</v>
      </c>
      <c r="N16" s="137">
        <f>IF(OR(G9="",S9=""),"",IF(AND(G8="新規",S8="実施"),(DATEDIF(G9,S9,"Y"))+1,IF(AND(G8="変更",S8="期間延長"),((DATEDIF(G9,S9,"Y")+1)-(DATEDIF(G9,S14,"Y")+1)),0)))</f>
        <v>0</v>
      </c>
      <c r="O16" s="137"/>
      <c r="Q16" s="11" t="s">
        <v>28</v>
      </c>
      <c r="R16" s="2" t="s">
        <v>29</v>
      </c>
      <c r="S16" s="129">
        <f>IF(N16="","",H16*N16)</f>
        <v>0</v>
      </c>
      <c r="T16" s="129"/>
      <c r="U16" s="129"/>
      <c r="V16" s="129"/>
      <c r="W16" s="129"/>
      <c r="X16" s="2" t="s">
        <v>30</v>
      </c>
      <c r="Z16" s="142"/>
    </row>
    <row r="17" spans="1:26" ht="8.25" customHeight="1">
      <c r="Z17" s="142"/>
    </row>
    <row r="18" spans="1:26">
      <c r="A18" s="2" t="s">
        <v>31</v>
      </c>
      <c r="Z18" s="142"/>
    </row>
    <row r="19" spans="1:26">
      <c r="A19" s="11"/>
      <c r="B19" s="12" t="s">
        <v>32</v>
      </c>
      <c r="H19" s="127">
        <v>20000</v>
      </c>
      <c r="I19" s="127"/>
      <c r="J19" s="127"/>
      <c r="K19" s="10" t="s">
        <v>26</v>
      </c>
      <c r="M19" s="2" t="s">
        <v>27</v>
      </c>
      <c r="N19" s="128">
        <f>IF(N16="","",N16)</f>
        <v>0</v>
      </c>
      <c r="O19" s="128"/>
      <c r="Q19" s="11" t="s">
        <v>28</v>
      </c>
      <c r="R19" s="2" t="s">
        <v>29</v>
      </c>
      <c r="S19" s="129">
        <f>IF(N19="","",H19*N19)</f>
        <v>0</v>
      </c>
      <c r="T19" s="129"/>
      <c r="U19" s="129"/>
      <c r="V19" s="129"/>
      <c r="W19" s="129"/>
      <c r="X19" s="2" t="s">
        <v>30</v>
      </c>
      <c r="Z19" s="142"/>
    </row>
    <row r="20" spans="1:26">
      <c r="A20" s="11"/>
      <c r="B20" s="13" t="s">
        <v>33</v>
      </c>
      <c r="I20" s="68"/>
      <c r="J20" s="2" t="s">
        <v>34</v>
      </c>
      <c r="L20" s="127">
        <v>44000</v>
      </c>
      <c r="M20" s="127"/>
      <c r="N20" s="2" t="s">
        <v>35</v>
      </c>
      <c r="Q20" s="57" t="str">
        <f>IF(I20="","",I20/5)</f>
        <v/>
      </c>
      <c r="R20" s="2" t="s">
        <v>29</v>
      </c>
      <c r="S20" s="129" t="str">
        <f>IF(Q20="","",L20*Q20)</f>
        <v/>
      </c>
      <c r="T20" s="129"/>
      <c r="U20" s="129"/>
      <c r="V20" s="129"/>
      <c r="W20" s="129"/>
      <c r="X20" s="2" t="s">
        <v>30</v>
      </c>
      <c r="Z20" s="142"/>
    </row>
    <row r="21" spans="1:26" ht="7.5" customHeight="1">
      <c r="Z21" s="142"/>
    </row>
    <row r="22" spans="1:26">
      <c r="A22" s="2" t="s">
        <v>36</v>
      </c>
      <c r="Z22" s="142"/>
    </row>
    <row r="23" spans="1:26">
      <c r="A23" s="11"/>
      <c r="B23" s="12" t="s">
        <v>37</v>
      </c>
      <c r="H23" s="136">
        <v>240000</v>
      </c>
      <c r="I23" s="136"/>
      <c r="J23" s="136"/>
      <c r="K23" s="10" t="s">
        <v>26</v>
      </c>
      <c r="M23" s="2" t="s">
        <v>27</v>
      </c>
      <c r="N23" s="128">
        <f>IF(N16="","",IF(AND(G8="新規",S8="実施"),1,0))</f>
        <v>0</v>
      </c>
      <c r="O23" s="128"/>
      <c r="Q23" s="11" t="s">
        <v>28</v>
      </c>
      <c r="R23" s="2" t="s">
        <v>29</v>
      </c>
      <c r="S23" s="129">
        <f>IF(N23="","",H23*N23)</f>
        <v>0</v>
      </c>
      <c r="T23" s="129"/>
      <c r="U23" s="129"/>
      <c r="V23" s="129"/>
      <c r="W23" s="129"/>
      <c r="X23" s="2" t="s">
        <v>30</v>
      </c>
      <c r="Z23" s="142"/>
    </row>
    <row r="24" spans="1:26">
      <c r="A24" s="11"/>
      <c r="B24" s="12" t="s">
        <v>38</v>
      </c>
      <c r="H24" s="2" t="s">
        <v>39</v>
      </c>
      <c r="I24" s="14">
        <f>IF(OR(G9="",S9=""),"",IF(AND(G8="新規",S8="実施"),N16-1,IF(AND(G8="変更",S8="期間延長"),N16,0)))</f>
        <v>0</v>
      </c>
      <c r="J24" s="2" t="s">
        <v>34</v>
      </c>
      <c r="L24" s="125">
        <v>150000</v>
      </c>
      <c r="M24" s="125"/>
      <c r="N24" s="2" t="s">
        <v>40</v>
      </c>
      <c r="Q24" s="57">
        <f>IF(I24="","",I24)</f>
        <v>0</v>
      </c>
      <c r="R24" s="2" t="s">
        <v>29</v>
      </c>
      <c r="S24" s="126">
        <f>IF(Q24="","",L24*Q24)</f>
        <v>0</v>
      </c>
      <c r="T24" s="126"/>
      <c r="U24" s="126"/>
      <c r="V24" s="126"/>
      <c r="W24" s="126"/>
      <c r="X24" s="2" t="s">
        <v>30</v>
      </c>
      <c r="Z24" s="142"/>
    </row>
    <row r="25" spans="1:26" ht="7.5" customHeight="1">
      <c r="Z25" s="142"/>
    </row>
    <row r="26" spans="1:26">
      <c r="A26" s="2" t="s">
        <v>41</v>
      </c>
      <c r="Z26" s="142"/>
    </row>
    <row r="27" spans="1:26">
      <c r="A27" s="2" t="s">
        <v>42</v>
      </c>
      <c r="Z27" s="142"/>
    </row>
    <row r="28" spans="1:26">
      <c r="C28" s="66">
        <f>別紙1_臨床試験研究経費ポイント算出表!$AA$36</f>
        <v>0</v>
      </c>
      <c r="D28" s="10" t="s">
        <v>43</v>
      </c>
      <c r="F28" s="2" t="s">
        <v>27</v>
      </c>
      <c r="G28" s="78" t="str">
        <f>IF(N28="","",IF(G2="A：医薬品（拡大治験）",0.6,1))</f>
        <v/>
      </c>
      <c r="H28" s="2" t="s">
        <v>27</v>
      </c>
      <c r="I28" s="127">
        <v>6000</v>
      </c>
      <c r="J28" s="127"/>
      <c r="K28" s="127"/>
      <c r="L28" s="10" t="s">
        <v>30</v>
      </c>
      <c r="M28" s="2" t="s">
        <v>27</v>
      </c>
      <c r="N28" s="128" t="str">
        <f>IF(G10="","",IF(AND(G8="新規",S8="実施"),G10,IF(AND(G8="変更",S8="症例数追加"),G10,IF(AND(G8="追加",S8="経費追加"),G10,0))))</f>
        <v/>
      </c>
      <c r="O28" s="128"/>
      <c r="Q28" s="11" t="s">
        <v>44</v>
      </c>
      <c r="R28" s="2" t="s">
        <v>29</v>
      </c>
      <c r="S28" s="129" t="str">
        <f>IF(N28="","",ROUNDDOWN(C28*G28*I28*N28,0))</f>
        <v/>
      </c>
      <c r="T28" s="129"/>
      <c r="U28" s="129"/>
      <c r="V28" s="129"/>
      <c r="W28" s="129"/>
      <c r="X28" s="2" t="s">
        <v>30</v>
      </c>
      <c r="Z28" s="142"/>
    </row>
    <row r="29" spans="1:26" ht="6.75" customHeight="1">
      <c r="Z29" s="142"/>
    </row>
    <row r="30" spans="1:26">
      <c r="A30" s="2" t="s">
        <v>45</v>
      </c>
      <c r="Z30" s="142"/>
    </row>
    <row r="31" spans="1:26">
      <c r="C31" s="67">
        <f>別紙2_治験薬管理経費ポイント算出表!$AA$30</f>
        <v>0</v>
      </c>
      <c r="D31" s="10" t="s">
        <v>43</v>
      </c>
      <c r="F31" s="2" t="s">
        <v>27</v>
      </c>
      <c r="G31" s="78" t="str">
        <f>IF(N31="","",IF(G2="A：医薬品（拡大治験）",0.6,1))</f>
        <v/>
      </c>
      <c r="H31" s="2" t="s">
        <v>27</v>
      </c>
      <c r="I31" s="127">
        <v>1000</v>
      </c>
      <c r="J31" s="127"/>
      <c r="K31" s="127"/>
      <c r="L31" s="10" t="s">
        <v>30</v>
      </c>
      <c r="M31" s="2" t="s">
        <v>27</v>
      </c>
      <c r="N31" s="128" t="str">
        <f>IF(G10="","",IF(AND(G8="新規",S8="実施"),G10,IF(AND(G8="変更",S8="症例数追加"),G10,IF(AND(G8="追加",S8="経費追加"),G10,0))))</f>
        <v/>
      </c>
      <c r="O31" s="128"/>
      <c r="Q31" s="11" t="s">
        <v>44</v>
      </c>
      <c r="R31" s="2" t="s">
        <v>29</v>
      </c>
      <c r="S31" s="129" t="str">
        <f>IF(N31="","",ROUNDDOWN(C31*G31*I31*N31,0))</f>
        <v/>
      </c>
      <c r="T31" s="129"/>
      <c r="U31" s="129"/>
      <c r="V31" s="129"/>
      <c r="W31" s="129"/>
      <c r="X31" s="2" t="s">
        <v>30</v>
      </c>
    </row>
    <row r="32" spans="1:26">
      <c r="B32" s="12" t="s">
        <v>46</v>
      </c>
      <c r="N32" s="69" t="s">
        <v>47</v>
      </c>
    </row>
    <row r="33" spans="1:28">
      <c r="O33" s="11" t="s">
        <v>48</v>
      </c>
      <c r="P33" s="15"/>
      <c r="Q33" s="16">
        <v>0.25</v>
      </c>
      <c r="R33" s="2" t="s">
        <v>29</v>
      </c>
      <c r="S33" s="129" t="str">
        <f>IF(G10="","",IF(N32="あり",ROUNDDOWN(S31*Q33,0),IF(N32="なし",0)))</f>
        <v/>
      </c>
      <c r="T33" s="129"/>
      <c r="U33" s="129"/>
      <c r="V33" s="129"/>
      <c r="W33" s="129"/>
      <c r="X33" s="2" t="s">
        <v>30</v>
      </c>
    </row>
    <row r="34" spans="1:28" ht="7.5" customHeight="1"/>
    <row r="35" spans="1:28">
      <c r="A35" s="2" t="s">
        <v>49</v>
      </c>
    </row>
    <row r="36" spans="1:28">
      <c r="D36" s="10"/>
      <c r="K36" s="10"/>
      <c r="O36" s="11" t="s">
        <v>50</v>
      </c>
      <c r="P36" s="15"/>
      <c r="Q36" s="99"/>
      <c r="R36" s="2" t="s">
        <v>29</v>
      </c>
      <c r="S36" s="141" t="str">
        <f>IF(AND(S28="",S31=""),"",ROUNDDOWN(SUM(S28:W33)*Q36,0))</f>
        <v/>
      </c>
      <c r="T36" s="144"/>
      <c r="U36" s="144"/>
      <c r="V36" s="144"/>
      <c r="W36" s="144"/>
      <c r="X36" s="2" t="s">
        <v>30</v>
      </c>
      <c r="Y36" s="17"/>
      <c r="Z36" s="17"/>
      <c r="AA36" s="17"/>
      <c r="AB36" s="17"/>
    </row>
    <row r="37" spans="1:28">
      <c r="B37" s="12" t="s">
        <v>51</v>
      </c>
      <c r="N37" s="69" t="s">
        <v>47</v>
      </c>
    </row>
    <row r="38" spans="1:28">
      <c r="O38" s="11" t="s">
        <v>52</v>
      </c>
      <c r="P38" s="15"/>
      <c r="Q38" s="16">
        <v>0.25</v>
      </c>
      <c r="R38" s="2" t="s">
        <v>29</v>
      </c>
      <c r="S38" s="145" t="str">
        <f>IF(G10="","",IF(N37="あり",ROUNDDOWN(S28*Q38,0),IF(N37="なし",0)))</f>
        <v/>
      </c>
      <c r="T38" s="145"/>
      <c r="U38" s="145"/>
      <c r="V38" s="145"/>
      <c r="W38" s="145"/>
      <c r="X38" s="2" t="s">
        <v>30</v>
      </c>
    </row>
    <row r="40" spans="1:28">
      <c r="A40" s="2" t="s">
        <v>283</v>
      </c>
    </row>
    <row r="41" spans="1:28">
      <c r="A41" s="2" t="s">
        <v>53</v>
      </c>
      <c r="H41" s="10" t="s">
        <v>54</v>
      </c>
      <c r="P41" s="15"/>
      <c r="Q41" s="16">
        <v>0.2</v>
      </c>
      <c r="R41" s="2" t="s">
        <v>29</v>
      </c>
      <c r="S41" s="129">
        <f>IF(AND(S16="",S28=""),"",ROUNDDOWN(SUM(S16:W38)*Q41,0))</f>
        <v>0</v>
      </c>
      <c r="T41" s="129"/>
      <c r="U41" s="129"/>
      <c r="V41" s="129"/>
      <c r="W41" s="129"/>
      <c r="X41" s="2" t="s">
        <v>30</v>
      </c>
    </row>
    <row r="42" spans="1:28" ht="13.2" customHeight="1">
      <c r="A42" s="2" t="s">
        <v>282</v>
      </c>
    </row>
    <row r="43" spans="1:28">
      <c r="A43" s="2" t="s">
        <v>55</v>
      </c>
      <c r="H43" s="10" t="s">
        <v>56</v>
      </c>
      <c r="P43" s="15"/>
      <c r="Q43" s="16">
        <v>0.3</v>
      </c>
      <c r="R43" s="2" t="s">
        <v>29</v>
      </c>
      <c r="S43" s="129">
        <f>IF(S41="","",ROUNDDOWN(SUM(S16:W41)*Q43,0))</f>
        <v>0</v>
      </c>
      <c r="T43" s="129"/>
      <c r="U43" s="129"/>
      <c r="V43" s="129"/>
      <c r="W43" s="129"/>
      <c r="X43" s="2" t="s">
        <v>30</v>
      </c>
    </row>
    <row r="45" spans="1:28">
      <c r="A45" s="2" t="s">
        <v>57</v>
      </c>
    </row>
    <row r="46" spans="1:28">
      <c r="H46" s="10" t="s">
        <v>58</v>
      </c>
      <c r="P46" s="15"/>
      <c r="R46" s="2" t="s">
        <v>29</v>
      </c>
      <c r="S46" s="129">
        <f>IF(S41="","",SUM(S16:W43))</f>
        <v>0</v>
      </c>
      <c r="T46" s="129"/>
      <c r="U46" s="129"/>
      <c r="V46" s="129"/>
      <c r="W46" s="129"/>
      <c r="X46" s="2" t="s">
        <v>30</v>
      </c>
    </row>
    <row r="48" spans="1:28">
      <c r="A48" s="2" t="s">
        <v>59</v>
      </c>
    </row>
    <row r="49" spans="2:24">
      <c r="B49" s="2" t="s">
        <v>60</v>
      </c>
      <c r="C49" s="13" t="s">
        <v>61</v>
      </c>
      <c r="S49" s="2" t="s">
        <v>29</v>
      </c>
      <c r="T49" s="129">
        <f>IF(OR(G9="",S9=""),0,IF(AND(G8="新規",S8="実施"),SUM(S16:W19)/N16+S23,0))</f>
        <v>0</v>
      </c>
      <c r="U49" s="129"/>
      <c r="V49" s="129"/>
      <c r="W49" s="129"/>
      <c r="X49" s="2" t="s">
        <v>30</v>
      </c>
    </row>
    <row r="50" spans="2:24">
      <c r="B50" s="2" t="s">
        <v>62</v>
      </c>
      <c r="C50" s="13" t="s">
        <v>284</v>
      </c>
      <c r="S50" s="2" t="s">
        <v>29</v>
      </c>
      <c r="T50" s="126">
        <f>IF(T49="",0,(T49*Q41)+(T49+T49*Q41)*Q43)</f>
        <v>0</v>
      </c>
      <c r="U50" s="126"/>
      <c r="V50" s="126"/>
      <c r="W50" s="126"/>
      <c r="X50" s="2" t="s">
        <v>30</v>
      </c>
    </row>
    <row r="51" spans="2:24">
      <c r="B51" s="2" t="s">
        <v>63</v>
      </c>
      <c r="C51" s="13" t="s">
        <v>285</v>
      </c>
      <c r="O51" s="18"/>
      <c r="P51" s="19"/>
      <c r="S51" s="2" t="s">
        <v>29</v>
      </c>
      <c r="T51" s="126">
        <f>IF(T49="",0,T49+T50)</f>
        <v>0</v>
      </c>
      <c r="U51" s="126"/>
      <c r="V51" s="126"/>
      <c r="W51" s="126"/>
      <c r="X51" s="2" t="s">
        <v>30</v>
      </c>
    </row>
    <row r="52" spans="2:24">
      <c r="B52" s="2" t="s">
        <v>64</v>
      </c>
      <c r="C52" s="13" t="s">
        <v>65</v>
      </c>
      <c r="Q52" s="11"/>
      <c r="S52" s="2" t="s">
        <v>29</v>
      </c>
      <c r="T52" s="143">
        <f>IF(AND(S28="",S31=""),0,SUM(S28:W38))</f>
        <v>0</v>
      </c>
      <c r="U52" s="143"/>
      <c r="V52" s="143"/>
      <c r="W52" s="143"/>
      <c r="X52" s="2" t="s">
        <v>30</v>
      </c>
    </row>
    <row r="53" spans="2:24">
      <c r="B53" s="2" t="s">
        <v>66</v>
      </c>
      <c r="C53" s="13" t="s">
        <v>286</v>
      </c>
      <c r="S53" s="2" t="s">
        <v>29</v>
      </c>
      <c r="T53" s="126">
        <f>IF(T52="",0,(T52*Q41)+(T52+T52*Q41)*Q43)</f>
        <v>0</v>
      </c>
      <c r="U53" s="126"/>
      <c r="V53" s="126"/>
      <c r="W53" s="126"/>
      <c r="X53" s="2" t="s">
        <v>30</v>
      </c>
    </row>
    <row r="54" spans="2:24">
      <c r="B54" s="2" t="s">
        <v>67</v>
      </c>
      <c r="C54" s="13" t="s">
        <v>68</v>
      </c>
      <c r="Q54" s="27">
        <f>IF(OR(G8="",S8=""),0,IF(AND(G8="新規",S8="実施"),0.3,IF(AND(G8="変更",S8="症例数追加"),0.3,0)))</f>
        <v>0</v>
      </c>
      <c r="S54" s="2" t="s">
        <v>29</v>
      </c>
      <c r="T54" s="126">
        <f>IF(T52="",0,ROUNDDOWN((T52+T53)*Q54,0))</f>
        <v>0</v>
      </c>
      <c r="U54" s="126"/>
      <c r="V54" s="126"/>
      <c r="W54" s="126"/>
      <c r="X54" s="2" t="s">
        <v>30</v>
      </c>
    </row>
    <row r="55" spans="2:24">
      <c r="B55" s="2" t="s">
        <v>69</v>
      </c>
      <c r="C55" s="13" t="s">
        <v>70</v>
      </c>
      <c r="Q55" s="16">
        <f>IF(OR(G8="",S8=""),0,IF(AND(G8="新規",S8="実施"),0.7,IF(AND(G8="変更",S8="症例数追加"),0.7,1)))</f>
        <v>0</v>
      </c>
      <c r="S55" s="2" t="s">
        <v>29</v>
      </c>
      <c r="T55" s="126">
        <f>IF(T52="",0,SUM(T52:W53)-T54)</f>
        <v>0</v>
      </c>
      <c r="U55" s="126"/>
      <c r="V55" s="126"/>
      <c r="W55" s="126"/>
      <c r="X55" s="2" t="s">
        <v>30</v>
      </c>
    </row>
    <row r="56" spans="2:24" s="24" customFormat="1">
      <c r="B56" s="20" t="s">
        <v>71</v>
      </c>
      <c r="C56" s="21" t="s">
        <v>72</v>
      </c>
      <c r="D56" s="20"/>
      <c r="E56" s="20"/>
      <c r="F56" s="20"/>
      <c r="G56" s="20"/>
      <c r="H56" s="20"/>
      <c r="I56" s="20"/>
      <c r="J56" s="20"/>
      <c r="K56" s="20"/>
      <c r="L56" s="20"/>
      <c r="M56" s="20"/>
      <c r="N56" s="20"/>
      <c r="O56" s="20"/>
      <c r="P56" s="22"/>
      <c r="Q56" s="23"/>
      <c r="R56" s="20"/>
      <c r="S56" s="20" t="s">
        <v>29</v>
      </c>
      <c r="T56" s="140">
        <f>IF(OR(G9="",S9=""),0,IF(AND(G8="新規",S8="実施",N16&lt;1),SUM(S16:W19)/N16,IF(AND(G8="新規",S8="実施",N16&gt;=2),SUM(S16:W19)/N16+S24/I24,IF(AND(G8="変更",S8="期間延長"),SUM(S16:W19)/N16+S24/I24,0))))</f>
        <v>0</v>
      </c>
      <c r="U56" s="140"/>
      <c r="V56" s="140"/>
      <c r="W56" s="140"/>
      <c r="X56" s="20" t="s">
        <v>30</v>
      </c>
    </row>
    <row r="57" spans="2:24" s="24" customFormat="1">
      <c r="B57" s="20" t="s">
        <v>73</v>
      </c>
      <c r="C57" s="21" t="s">
        <v>287</v>
      </c>
      <c r="D57" s="20"/>
      <c r="E57" s="20"/>
      <c r="F57" s="20"/>
      <c r="G57" s="20"/>
      <c r="H57" s="20"/>
      <c r="I57" s="20"/>
      <c r="J57" s="20"/>
      <c r="K57" s="20"/>
      <c r="L57" s="20"/>
      <c r="M57" s="20"/>
      <c r="N57" s="20"/>
      <c r="O57" s="22"/>
      <c r="P57" s="23"/>
      <c r="Q57" s="20"/>
      <c r="R57" s="20"/>
      <c r="S57" s="20" t="s">
        <v>29</v>
      </c>
      <c r="T57" s="140">
        <f>IF(T56="",0,(T56*Q41)+(T56+T56*Q41)*Q43)</f>
        <v>0</v>
      </c>
      <c r="U57" s="140"/>
      <c r="V57" s="140"/>
      <c r="W57" s="140"/>
      <c r="X57" s="20" t="s">
        <v>30</v>
      </c>
    </row>
    <row r="58" spans="2:24" s="24" customFormat="1">
      <c r="B58" s="20" t="s">
        <v>74</v>
      </c>
      <c r="C58" s="21" t="s">
        <v>288</v>
      </c>
      <c r="D58" s="20"/>
      <c r="E58" s="20"/>
      <c r="F58" s="20"/>
      <c r="G58" s="20"/>
      <c r="H58" s="20"/>
      <c r="I58" s="20"/>
      <c r="J58" s="20"/>
      <c r="K58" s="20"/>
      <c r="L58" s="20"/>
      <c r="M58" s="20"/>
      <c r="N58" s="20"/>
      <c r="O58" s="22"/>
      <c r="P58" s="23"/>
      <c r="Q58" s="20"/>
      <c r="R58" s="20"/>
      <c r="S58" s="20" t="s">
        <v>29</v>
      </c>
      <c r="T58" s="126">
        <f>IF(T56="",0,T56+T57)</f>
        <v>0</v>
      </c>
      <c r="U58" s="126"/>
      <c r="V58" s="126"/>
      <c r="W58" s="126"/>
      <c r="X58" s="20" t="s">
        <v>30</v>
      </c>
    </row>
    <row r="59" spans="2:24" s="24" customFormat="1">
      <c r="B59" s="20" t="s">
        <v>75</v>
      </c>
      <c r="C59" s="21" t="s">
        <v>289</v>
      </c>
      <c r="D59" s="20"/>
      <c r="E59" s="20"/>
      <c r="F59" s="20"/>
      <c r="G59" s="20"/>
      <c r="H59" s="20"/>
      <c r="I59" s="20"/>
      <c r="J59" s="20"/>
      <c r="K59" s="20"/>
      <c r="L59" s="20"/>
      <c r="M59" s="20"/>
      <c r="N59" s="20"/>
      <c r="O59" s="22"/>
      <c r="P59" s="23"/>
      <c r="Q59" s="20"/>
      <c r="R59" s="20"/>
      <c r="T59" s="25"/>
      <c r="U59" s="25"/>
      <c r="V59" s="25"/>
      <c r="W59" s="25"/>
    </row>
    <row r="60" spans="2:24">
      <c r="C60" s="21" t="s">
        <v>76</v>
      </c>
      <c r="S60" s="20" t="s">
        <v>29</v>
      </c>
      <c r="T60" s="139">
        <f>IF(S20="",0,S20+S20*Q41+(S20+S20*Q41)*Q43)</f>
        <v>0</v>
      </c>
      <c r="U60" s="139"/>
      <c r="V60" s="139"/>
      <c r="W60" s="139"/>
      <c r="X60" s="20" t="s">
        <v>30</v>
      </c>
    </row>
    <row r="61" spans="2:24">
      <c r="C61" s="21"/>
      <c r="S61" s="20"/>
      <c r="T61" s="1"/>
      <c r="U61" s="1"/>
      <c r="V61" s="1"/>
      <c r="W61" s="1"/>
      <c r="X61" s="20"/>
    </row>
    <row r="62" spans="2:24">
      <c r="B62" s="2" t="s">
        <v>290</v>
      </c>
    </row>
    <row r="63" spans="2:24">
      <c r="C63" s="2" t="s">
        <v>77</v>
      </c>
      <c r="R63" s="2" t="s">
        <v>29</v>
      </c>
      <c r="S63" s="129">
        <f>IF(T52=0,0,(T52+T53)/G10)</f>
        <v>0</v>
      </c>
      <c r="T63" s="129"/>
      <c r="U63" s="129"/>
      <c r="V63" s="129"/>
      <c r="W63" s="129"/>
      <c r="X63" s="2" t="s">
        <v>30</v>
      </c>
    </row>
    <row r="65" spans="1:26">
      <c r="B65" s="2" t="s">
        <v>78</v>
      </c>
      <c r="R65" s="2" t="s">
        <v>29</v>
      </c>
      <c r="S65" s="141">
        <f>T51+T54</f>
        <v>0</v>
      </c>
      <c r="T65" s="141"/>
      <c r="U65" s="141"/>
      <c r="V65" s="141"/>
      <c r="W65" s="141"/>
      <c r="X65" s="2" t="s">
        <v>30</v>
      </c>
    </row>
    <row r="66" spans="1:26">
      <c r="Z66" s="26"/>
    </row>
    <row r="67" spans="1:26" s="12" customFormat="1" ht="39.75" customHeight="1">
      <c r="A67" s="138" t="s">
        <v>281</v>
      </c>
      <c r="B67" s="138"/>
      <c r="C67" s="138"/>
      <c r="D67" s="138"/>
      <c r="E67" s="138"/>
      <c r="F67" s="138"/>
      <c r="G67" s="138"/>
      <c r="H67" s="138"/>
      <c r="I67" s="138"/>
      <c r="J67" s="138"/>
      <c r="K67" s="138"/>
      <c r="L67" s="138"/>
      <c r="M67" s="138"/>
      <c r="N67" s="138"/>
      <c r="O67" s="138"/>
      <c r="P67" s="138"/>
      <c r="Q67" s="138"/>
      <c r="R67" s="138"/>
      <c r="S67" s="138"/>
      <c r="T67" s="138"/>
      <c r="U67" s="138"/>
      <c r="V67" s="138"/>
      <c r="W67" s="138"/>
      <c r="X67" s="138"/>
    </row>
  </sheetData>
  <sheetProtection sheet="1" selectLockedCells="1"/>
  <mergeCells count="71">
    <mergeCell ref="G1:L1"/>
    <mergeCell ref="D1:F1"/>
    <mergeCell ref="M1:R1"/>
    <mergeCell ref="S1:X1"/>
    <mergeCell ref="M2:R2"/>
    <mergeCell ref="S2:X2"/>
    <mergeCell ref="A2:F2"/>
    <mergeCell ref="G2:L2"/>
    <mergeCell ref="Z13:Z30"/>
    <mergeCell ref="T51:W51"/>
    <mergeCell ref="T56:W56"/>
    <mergeCell ref="T52:W52"/>
    <mergeCell ref="T53:W53"/>
    <mergeCell ref="T54:W54"/>
    <mergeCell ref="T49:W49"/>
    <mergeCell ref="T50:W50"/>
    <mergeCell ref="S33:W33"/>
    <mergeCell ref="S36:W36"/>
    <mergeCell ref="S38:W38"/>
    <mergeCell ref="S41:W41"/>
    <mergeCell ref="S43:W43"/>
    <mergeCell ref="S46:W46"/>
    <mergeCell ref="S28:W28"/>
    <mergeCell ref="S31:W31"/>
    <mergeCell ref="A67:X67"/>
    <mergeCell ref="T55:W55"/>
    <mergeCell ref="T58:W58"/>
    <mergeCell ref="T60:W60"/>
    <mergeCell ref="T57:W57"/>
    <mergeCell ref="S63:W63"/>
    <mergeCell ref="S65:W65"/>
    <mergeCell ref="N31:O31"/>
    <mergeCell ref="N28:O28"/>
    <mergeCell ref="S16:W16"/>
    <mergeCell ref="H23:J23"/>
    <mergeCell ref="N23:O23"/>
    <mergeCell ref="S23:W23"/>
    <mergeCell ref="N16:O16"/>
    <mergeCell ref="I28:K28"/>
    <mergeCell ref="I31:K31"/>
    <mergeCell ref="A10:F10"/>
    <mergeCell ref="G10:K10"/>
    <mergeCell ref="M10:R10"/>
    <mergeCell ref="L24:M24"/>
    <mergeCell ref="S24:W24"/>
    <mergeCell ref="H19:J19"/>
    <mergeCell ref="N19:O19"/>
    <mergeCell ref="S19:W19"/>
    <mergeCell ref="L20:M20"/>
    <mergeCell ref="S20:W20"/>
    <mergeCell ref="S10:W10"/>
    <mergeCell ref="A11:F11"/>
    <mergeCell ref="M14:R14"/>
    <mergeCell ref="S14:X14"/>
    <mergeCell ref="G11:X11"/>
    <mergeCell ref="H16:J16"/>
    <mergeCell ref="A9:F9"/>
    <mergeCell ref="G9:L9"/>
    <mergeCell ref="M9:R9"/>
    <mergeCell ref="A4:X4"/>
    <mergeCell ref="A7:F7"/>
    <mergeCell ref="G7:X7"/>
    <mergeCell ref="A6:F6"/>
    <mergeCell ref="A8:F8"/>
    <mergeCell ref="G8:L8"/>
    <mergeCell ref="M8:R8"/>
    <mergeCell ref="S8:X8"/>
    <mergeCell ref="G6:L6"/>
    <mergeCell ref="M6:R6"/>
    <mergeCell ref="S6:X6"/>
    <mergeCell ref="S9:X9"/>
  </mergeCells>
  <phoneticPr fontId="2"/>
  <dataValidations count="6">
    <dataValidation type="list" allowBlank="1" showInputMessage="1" showErrorMessage="1" sqref="N32 N37" xr:uid="{9094C771-7D9C-437F-A3DC-B8E2C42CBDC9}">
      <formula1>"なし,あり"</formula1>
    </dataValidation>
    <dataValidation type="list" allowBlank="1" showInputMessage="1" showErrorMessage="1" sqref="Q36" xr:uid="{0E26D1B8-929B-4615-80F1-7EAB0CFBFBA1}">
      <formula1>"90%,70%,50%,30%"</formula1>
    </dataValidation>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"均等割,マイルストーン"</formula1>
    </dataValidation>
    <dataValidation type="list" allowBlank="1" showInputMessage="1" showErrorMessage="1" sqref="G2:L2" xr:uid="{4F412547-C891-45E9-9C60-22D80D40CDA0}">
      <formula1>"A：医薬品,A：医薬品（拡大治験）,B：医療機器,J：再生医療等製品"</formula1>
    </dataValidation>
  </dataValidations>
  <printOptions horizontalCentered="1"/>
  <pageMargins left="0.70866141732283472" right="0.70866141732283472" top="0" bottom="0" header="0.31496062992125984" footer="0.31496062992125984"/>
  <pageSetup paperSize="9" scale="86"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38"/>
  <sheetViews>
    <sheetView view="pageBreakPreview" zoomScale="85" zoomScaleNormal="85" zoomScaleSheetLayoutView="85" workbookViewId="0">
      <selection activeCell="I35" sqref="I35"/>
    </sheetView>
  </sheetViews>
  <sheetFormatPr defaultColWidth="3.6640625" defaultRowHeight="20.100000000000001" customHeight="1"/>
  <cols>
    <col min="1" max="1" width="3.109375" style="48" bestFit="1" customWidth="1"/>
    <col min="2" max="2" width="3.6640625" style="9" customWidth="1"/>
    <col min="3" max="7" width="3.6640625" style="48" customWidth="1"/>
    <col min="8" max="8" width="3.44140625" style="7" bestFit="1" customWidth="1"/>
    <col min="9" max="9" width="3.44140625" style="7" customWidth="1"/>
    <col min="10" max="26" width="3.6640625" style="7" customWidth="1"/>
    <col min="27" max="27" width="4.6640625" style="7" customWidth="1"/>
    <col min="28" max="230" width="3.6640625" style="7"/>
    <col min="231" max="231" width="3.109375" style="7" bestFit="1" customWidth="1"/>
    <col min="232" max="237" width="3.6640625" style="7" customWidth="1"/>
    <col min="238" max="238" width="3" style="7" bestFit="1" customWidth="1"/>
    <col min="239" max="253" width="3.6640625" style="7" customWidth="1"/>
    <col min="254" max="254" width="4.6640625" style="7" customWidth="1"/>
    <col min="255" max="486" width="3.6640625" style="7"/>
    <col min="487" max="487" width="3.109375" style="7" bestFit="1" customWidth="1"/>
    <col min="488" max="493" width="3.6640625" style="7" customWidth="1"/>
    <col min="494" max="494" width="3" style="7" bestFit="1" customWidth="1"/>
    <col min="495" max="509" width="3.6640625" style="7" customWidth="1"/>
    <col min="510" max="510" width="4.6640625" style="7" customWidth="1"/>
    <col min="511" max="742" width="3.6640625" style="7"/>
    <col min="743" max="743" width="3.109375" style="7" bestFit="1" customWidth="1"/>
    <col min="744" max="749" width="3.6640625" style="7" customWidth="1"/>
    <col min="750" max="750" width="3" style="7" bestFit="1" customWidth="1"/>
    <col min="751" max="765" width="3.6640625" style="7" customWidth="1"/>
    <col min="766" max="766" width="4.6640625" style="7" customWidth="1"/>
    <col min="767" max="998" width="3.6640625" style="7"/>
    <col min="999" max="999" width="3.109375" style="7" bestFit="1" customWidth="1"/>
    <col min="1000" max="1005" width="3.6640625" style="7" customWidth="1"/>
    <col min="1006" max="1006" width="3" style="7" bestFit="1" customWidth="1"/>
    <col min="1007" max="1021" width="3.6640625" style="7" customWidth="1"/>
    <col min="1022" max="1022" width="4.6640625" style="7" customWidth="1"/>
    <col min="1023" max="1254" width="3.6640625" style="7"/>
    <col min="1255" max="1255" width="3.109375" style="7" bestFit="1" customWidth="1"/>
    <col min="1256" max="1261" width="3.6640625" style="7" customWidth="1"/>
    <col min="1262" max="1262" width="3" style="7" bestFit="1" customWidth="1"/>
    <col min="1263" max="1277" width="3.6640625" style="7" customWidth="1"/>
    <col min="1278" max="1278" width="4.6640625" style="7" customWidth="1"/>
    <col min="1279" max="1510" width="3.6640625" style="7"/>
    <col min="1511" max="1511" width="3.109375" style="7" bestFit="1" customWidth="1"/>
    <col min="1512" max="1517" width="3.6640625" style="7" customWidth="1"/>
    <col min="1518" max="1518" width="3" style="7" bestFit="1" customWidth="1"/>
    <col min="1519" max="1533" width="3.6640625" style="7" customWidth="1"/>
    <col min="1534" max="1534" width="4.6640625" style="7" customWidth="1"/>
    <col min="1535" max="1766" width="3.6640625" style="7"/>
    <col min="1767" max="1767" width="3.109375" style="7" bestFit="1" customWidth="1"/>
    <col min="1768" max="1773" width="3.6640625" style="7" customWidth="1"/>
    <col min="1774" max="1774" width="3" style="7" bestFit="1" customWidth="1"/>
    <col min="1775" max="1789" width="3.6640625" style="7" customWidth="1"/>
    <col min="1790" max="1790" width="4.6640625" style="7" customWidth="1"/>
    <col min="1791" max="2022" width="3.6640625" style="7"/>
    <col min="2023" max="2023" width="3.109375" style="7" bestFit="1" customWidth="1"/>
    <col min="2024" max="2029" width="3.6640625" style="7" customWidth="1"/>
    <col min="2030" max="2030" width="3" style="7" bestFit="1" customWidth="1"/>
    <col min="2031" max="2045" width="3.6640625" style="7" customWidth="1"/>
    <col min="2046" max="2046" width="4.6640625" style="7" customWidth="1"/>
    <col min="2047" max="2278" width="3.6640625" style="7"/>
    <col min="2279" max="2279" width="3.109375" style="7" bestFit="1" customWidth="1"/>
    <col min="2280" max="2285" width="3.6640625" style="7" customWidth="1"/>
    <col min="2286" max="2286" width="3" style="7" bestFit="1" customWidth="1"/>
    <col min="2287" max="2301" width="3.6640625" style="7" customWidth="1"/>
    <col min="2302" max="2302" width="4.6640625" style="7" customWidth="1"/>
    <col min="2303" max="2534" width="3.6640625" style="7"/>
    <col min="2535" max="2535" width="3.109375" style="7" bestFit="1" customWidth="1"/>
    <col min="2536" max="2541" width="3.6640625" style="7" customWidth="1"/>
    <col min="2542" max="2542" width="3" style="7" bestFit="1" customWidth="1"/>
    <col min="2543" max="2557" width="3.6640625" style="7" customWidth="1"/>
    <col min="2558" max="2558" width="4.6640625" style="7" customWidth="1"/>
    <col min="2559" max="2790" width="3.6640625" style="7"/>
    <col min="2791" max="2791" width="3.109375" style="7" bestFit="1" customWidth="1"/>
    <col min="2792" max="2797" width="3.6640625" style="7" customWidth="1"/>
    <col min="2798" max="2798" width="3" style="7" bestFit="1" customWidth="1"/>
    <col min="2799" max="2813" width="3.6640625" style="7" customWidth="1"/>
    <col min="2814" max="2814" width="4.6640625" style="7" customWidth="1"/>
    <col min="2815" max="3046" width="3.6640625" style="7"/>
    <col min="3047" max="3047" width="3.109375" style="7" bestFit="1" customWidth="1"/>
    <col min="3048" max="3053" width="3.6640625" style="7" customWidth="1"/>
    <col min="3054" max="3054" width="3" style="7" bestFit="1" customWidth="1"/>
    <col min="3055" max="3069" width="3.6640625" style="7" customWidth="1"/>
    <col min="3070" max="3070" width="4.6640625" style="7" customWidth="1"/>
    <col min="3071" max="3302" width="3.6640625" style="7"/>
    <col min="3303" max="3303" width="3.109375" style="7" bestFit="1" customWidth="1"/>
    <col min="3304" max="3309" width="3.6640625" style="7" customWidth="1"/>
    <col min="3310" max="3310" width="3" style="7" bestFit="1" customWidth="1"/>
    <col min="3311" max="3325" width="3.6640625" style="7" customWidth="1"/>
    <col min="3326" max="3326" width="4.6640625" style="7" customWidth="1"/>
    <col min="3327" max="3558" width="3.6640625" style="7"/>
    <col min="3559" max="3559" width="3.109375" style="7" bestFit="1" customWidth="1"/>
    <col min="3560" max="3565" width="3.6640625" style="7" customWidth="1"/>
    <col min="3566" max="3566" width="3" style="7" bestFit="1" customWidth="1"/>
    <col min="3567" max="3581" width="3.6640625" style="7" customWidth="1"/>
    <col min="3582" max="3582" width="4.6640625" style="7" customWidth="1"/>
    <col min="3583" max="3814" width="3.6640625" style="7"/>
    <col min="3815" max="3815" width="3.109375" style="7" bestFit="1" customWidth="1"/>
    <col min="3816" max="3821" width="3.6640625" style="7" customWidth="1"/>
    <col min="3822" max="3822" width="3" style="7" bestFit="1" customWidth="1"/>
    <col min="3823" max="3837" width="3.6640625" style="7" customWidth="1"/>
    <col min="3838" max="3838" width="4.6640625" style="7" customWidth="1"/>
    <col min="3839" max="4070" width="3.6640625" style="7"/>
    <col min="4071" max="4071" width="3.109375" style="7" bestFit="1" customWidth="1"/>
    <col min="4072" max="4077" width="3.6640625" style="7" customWidth="1"/>
    <col min="4078" max="4078" width="3" style="7" bestFit="1" customWidth="1"/>
    <col min="4079" max="4093" width="3.6640625" style="7" customWidth="1"/>
    <col min="4094" max="4094" width="4.6640625" style="7" customWidth="1"/>
    <col min="4095" max="4326" width="3.6640625" style="7"/>
    <col min="4327" max="4327" width="3.109375" style="7" bestFit="1" customWidth="1"/>
    <col min="4328" max="4333" width="3.6640625" style="7" customWidth="1"/>
    <col min="4334" max="4334" width="3" style="7" bestFit="1" customWidth="1"/>
    <col min="4335" max="4349" width="3.6640625" style="7" customWidth="1"/>
    <col min="4350" max="4350" width="4.6640625" style="7" customWidth="1"/>
    <col min="4351" max="4582" width="3.6640625" style="7"/>
    <col min="4583" max="4583" width="3.109375" style="7" bestFit="1" customWidth="1"/>
    <col min="4584" max="4589" width="3.6640625" style="7" customWidth="1"/>
    <col min="4590" max="4590" width="3" style="7" bestFit="1" customWidth="1"/>
    <col min="4591" max="4605" width="3.6640625" style="7" customWidth="1"/>
    <col min="4606" max="4606" width="4.6640625" style="7" customWidth="1"/>
    <col min="4607" max="4838" width="3.6640625" style="7"/>
    <col min="4839" max="4839" width="3.109375" style="7" bestFit="1" customWidth="1"/>
    <col min="4840" max="4845" width="3.6640625" style="7" customWidth="1"/>
    <col min="4846" max="4846" width="3" style="7" bestFit="1" customWidth="1"/>
    <col min="4847" max="4861" width="3.6640625" style="7" customWidth="1"/>
    <col min="4862" max="4862" width="4.6640625" style="7" customWidth="1"/>
    <col min="4863" max="5094" width="3.6640625" style="7"/>
    <col min="5095" max="5095" width="3.109375" style="7" bestFit="1" customWidth="1"/>
    <col min="5096" max="5101" width="3.6640625" style="7" customWidth="1"/>
    <col min="5102" max="5102" width="3" style="7" bestFit="1" customWidth="1"/>
    <col min="5103" max="5117" width="3.6640625" style="7" customWidth="1"/>
    <col min="5118" max="5118" width="4.6640625" style="7" customWidth="1"/>
    <col min="5119" max="5350" width="3.6640625" style="7"/>
    <col min="5351" max="5351" width="3.109375" style="7" bestFit="1" customWidth="1"/>
    <col min="5352" max="5357" width="3.6640625" style="7" customWidth="1"/>
    <col min="5358" max="5358" width="3" style="7" bestFit="1" customWidth="1"/>
    <col min="5359" max="5373" width="3.6640625" style="7" customWidth="1"/>
    <col min="5374" max="5374" width="4.6640625" style="7" customWidth="1"/>
    <col min="5375" max="5606" width="3.6640625" style="7"/>
    <col min="5607" max="5607" width="3.109375" style="7" bestFit="1" customWidth="1"/>
    <col min="5608" max="5613" width="3.6640625" style="7" customWidth="1"/>
    <col min="5614" max="5614" width="3" style="7" bestFit="1" customWidth="1"/>
    <col min="5615" max="5629" width="3.6640625" style="7" customWidth="1"/>
    <col min="5630" max="5630" width="4.6640625" style="7" customWidth="1"/>
    <col min="5631" max="5862" width="3.6640625" style="7"/>
    <col min="5863" max="5863" width="3.109375" style="7" bestFit="1" customWidth="1"/>
    <col min="5864" max="5869" width="3.6640625" style="7" customWidth="1"/>
    <col min="5870" max="5870" width="3" style="7" bestFit="1" customWidth="1"/>
    <col min="5871" max="5885" width="3.6640625" style="7" customWidth="1"/>
    <col min="5886" max="5886" width="4.6640625" style="7" customWidth="1"/>
    <col min="5887" max="6118" width="3.6640625" style="7"/>
    <col min="6119" max="6119" width="3.109375" style="7" bestFit="1" customWidth="1"/>
    <col min="6120" max="6125" width="3.6640625" style="7" customWidth="1"/>
    <col min="6126" max="6126" width="3" style="7" bestFit="1" customWidth="1"/>
    <col min="6127" max="6141" width="3.6640625" style="7" customWidth="1"/>
    <col min="6142" max="6142" width="4.6640625" style="7" customWidth="1"/>
    <col min="6143" max="6374" width="3.6640625" style="7"/>
    <col min="6375" max="6375" width="3.109375" style="7" bestFit="1" customWidth="1"/>
    <col min="6376" max="6381" width="3.6640625" style="7" customWidth="1"/>
    <col min="6382" max="6382" width="3" style="7" bestFit="1" customWidth="1"/>
    <col min="6383" max="6397" width="3.6640625" style="7" customWidth="1"/>
    <col min="6398" max="6398" width="4.6640625" style="7" customWidth="1"/>
    <col min="6399" max="6630" width="3.6640625" style="7"/>
    <col min="6631" max="6631" width="3.109375" style="7" bestFit="1" customWidth="1"/>
    <col min="6632" max="6637" width="3.6640625" style="7" customWidth="1"/>
    <col min="6638" max="6638" width="3" style="7" bestFit="1" customWidth="1"/>
    <col min="6639" max="6653" width="3.6640625" style="7" customWidth="1"/>
    <col min="6654" max="6654" width="4.6640625" style="7" customWidth="1"/>
    <col min="6655" max="6886" width="3.6640625" style="7"/>
    <col min="6887" max="6887" width="3.109375" style="7" bestFit="1" customWidth="1"/>
    <col min="6888" max="6893" width="3.6640625" style="7" customWidth="1"/>
    <col min="6894" max="6894" width="3" style="7" bestFit="1" customWidth="1"/>
    <col min="6895" max="6909" width="3.6640625" style="7" customWidth="1"/>
    <col min="6910" max="6910" width="4.6640625" style="7" customWidth="1"/>
    <col min="6911" max="7142" width="3.6640625" style="7"/>
    <col min="7143" max="7143" width="3.109375" style="7" bestFit="1" customWidth="1"/>
    <col min="7144" max="7149" width="3.6640625" style="7" customWidth="1"/>
    <col min="7150" max="7150" width="3" style="7" bestFit="1" customWidth="1"/>
    <col min="7151" max="7165" width="3.6640625" style="7" customWidth="1"/>
    <col min="7166" max="7166" width="4.6640625" style="7" customWidth="1"/>
    <col min="7167" max="7398" width="3.6640625" style="7"/>
    <col min="7399" max="7399" width="3.109375" style="7" bestFit="1" customWidth="1"/>
    <col min="7400" max="7405" width="3.6640625" style="7" customWidth="1"/>
    <col min="7406" max="7406" width="3" style="7" bestFit="1" customWidth="1"/>
    <col min="7407" max="7421" width="3.6640625" style="7" customWidth="1"/>
    <col min="7422" max="7422" width="4.6640625" style="7" customWidth="1"/>
    <col min="7423" max="7654" width="3.6640625" style="7"/>
    <col min="7655" max="7655" width="3.109375" style="7" bestFit="1" customWidth="1"/>
    <col min="7656" max="7661" width="3.6640625" style="7" customWidth="1"/>
    <col min="7662" max="7662" width="3" style="7" bestFit="1" customWidth="1"/>
    <col min="7663" max="7677" width="3.6640625" style="7" customWidth="1"/>
    <col min="7678" max="7678" width="4.6640625" style="7" customWidth="1"/>
    <col min="7679" max="7910" width="3.6640625" style="7"/>
    <col min="7911" max="7911" width="3.109375" style="7" bestFit="1" customWidth="1"/>
    <col min="7912" max="7917" width="3.6640625" style="7" customWidth="1"/>
    <col min="7918" max="7918" width="3" style="7" bestFit="1" customWidth="1"/>
    <col min="7919" max="7933" width="3.6640625" style="7" customWidth="1"/>
    <col min="7934" max="7934" width="4.6640625" style="7" customWidth="1"/>
    <col min="7935" max="8166" width="3.6640625" style="7"/>
    <col min="8167" max="8167" width="3.109375" style="7" bestFit="1" customWidth="1"/>
    <col min="8168" max="8173" width="3.6640625" style="7" customWidth="1"/>
    <col min="8174" max="8174" width="3" style="7" bestFit="1" customWidth="1"/>
    <col min="8175" max="8189" width="3.6640625" style="7" customWidth="1"/>
    <col min="8190" max="8190" width="4.6640625" style="7" customWidth="1"/>
    <col min="8191" max="8422" width="3.6640625" style="7"/>
    <col min="8423" max="8423" width="3.109375" style="7" bestFit="1" customWidth="1"/>
    <col min="8424" max="8429" width="3.6640625" style="7" customWidth="1"/>
    <col min="8430" max="8430" width="3" style="7" bestFit="1" customWidth="1"/>
    <col min="8431" max="8445" width="3.6640625" style="7" customWidth="1"/>
    <col min="8446" max="8446" width="4.6640625" style="7" customWidth="1"/>
    <col min="8447" max="8678" width="3.6640625" style="7"/>
    <col min="8679" max="8679" width="3.109375" style="7" bestFit="1" customWidth="1"/>
    <col min="8680" max="8685" width="3.6640625" style="7" customWidth="1"/>
    <col min="8686" max="8686" width="3" style="7" bestFit="1" customWidth="1"/>
    <col min="8687" max="8701" width="3.6640625" style="7" customWidth="1"/>
    <col min="8702" max="8702" width="4.6640625" style="7" customWidth="1"/>
    <col min="8703" max="8934" width="3.6640625" style="7"/>
    <col min="8935" max="8935" width="3.109375" style="7" bestFit="1" customWidth="1"/>
    <col min="8936" max="8941" width="3.6640625" style="7" customWidth="1"/>
    <col min="8942" max="8942" width="3" style="7" bestFit="1" customWidth="1"/>
    <col min="8943" max="8957" width="3.6640625" style="7" customWidth="1"/>
    <col min="8958" max="8958" width="4.6640625" style="7" customWidth="1"/>
    <col min="8959" max="9190" width="3.6640625" style="7"/>
    <col min="9191" max="9191" width="3.109375" style="7" bestFit="1" customWidth="1"/>
    <col min="9192" max="9197" width="3.6640625" style="7" customWidth="1"/>
    <col min="9198" max="9198" width="3" style="7" bestFit="1" customWidth="1"/>
    <col min="9199" max="9213" width="3.6640625" style="7" customWidth="1"/>
    <col min="9214" max="9214" width="4.6640625" style="7" customWidth="1"/>
    <col min="9215" max="9446" width="3.6640625" style="7"/>
    <col min="9447" max="9447" width="3.109375" style="7" bestFit="1" customWidth="1"/>
    <col min="9448" max="9453" width="3.6640625" style="7" customWidth="1"/>
    <col min="9454" max="9454" width="3" style="7" bestFit="1" customWidth="1"/>
    <col min="9455" max="9469" width="3.6640625" style="7" customWidth="1"/>
    <col min="9470" max="9470" width="4.6640625" style="7" customWidth="1"/>
    <col min="9471" max="9702" width="3.6640625" style="7"/>
    <col min="9703" max="9703" width="3.109375" style="7" bestFit="1" customWidth="1"/>
    <col min="9704" max="9709" width="3.6640625" style="7" customWidth="1"/>
    <col min="9710" max="9710" width="3" style="7" bestFit="1" customWidth="1"/>
    <col min="9711" max="9725" width="3.6640625" style="7" customWidth="1"/>
    <col min="9726" max="9726" width="4.6640625" style="7" customWidth="1"/>
    <col min="9727" max="9958" width="3.6640625" style="7"/>
    <col min="9959" max="9959" width="3.109375" style="7" bestFit="1" customWidth="1"/>
    <col min="9960" max="9965" width="3.6640625" style="7" customWidth="1"/>
    <col min="9966" max="9966" width="3" style="7" bestFit="1" customWidth="1"/>
    <col min="9967" max="9981" width="3.6640625" style="7" customWidth="1"/>
    <col min="9982" max="9982" width="4.6640625" style="7" customWidth="1"/>
    <col min="9983" max="10214" width="3.6640625" style="7"/>
    <col min="10215" max="10215" width="3.109375" style="7" bestFit="1" customWidth="1"/>
    <col min="10216" max="10221" width="3.6640625" style="7" customWidth="1"/>
    <col min="10222" max="10222" width="3" style="7" bestFit="1" customWidth="1"/>
    <col min="10223" max="10237" width="3.6640625" style="7" customWidth="1"/>
    <col min="10238" max="10238" width="4.6640625" style="7" customWidth="1"/>
    <col min="10239" max="10470" width="3.6640625" style="7"/>
    <col min="10471" max="10471" width="3.109375" style="7" bestFit="1" customWidth="1"/>
    <col min="10472" max="10477" width="3.6640625" style="7" customWidth="1"/>
    <col min="10478" max="10478" width="3" style="7" bestFit="1" customWidth="1"/>
    <col min="10479" max="10493" width="3.6640625" style="7" customWidth="1"/>
    <col min="10494" max="10494" width="4.6640625" style="7" customWidth="1"/>
    <col min="10495" max="10726" width="3.6640625" style="7"/>
    <col min="10727" max="10727" width="3.109375" style="7" bestFit="1" customWidth="1"/>
    <col min="10728" max="10733" width="3.6640625" style="7" customWidth="1"/>
    <col min="10734" max="10734" width="3" style="7" bestFit="1" customWidth="1"/>
    <col min="10735" max="10749" width="3.6640625" style="7" customWidth="1"/>
    <col min="10750" max="10750" width="4.6640625" style="7" customWidth="1"/>
    <col min="10751" max="10982" width="3.6640625" style="7"/>
    <col min="10983" max="10983" width="3.109375" style="7" bestFit="1" customWidth="1"/>
    <col min="10984" max="10989" width="3.6640625" style="7" customWidth="1"/>
    <col min="10990" max="10990" width="3" style="7" bestFit="1" customWidth="1"/>
    <col min="10991" max="11005" width="3.6640625" style="7" customWidth="1"/>
    <col min="11006" max="11006" width="4.6640625" style="7" customWidth="1"/>
    <col min="11007" max="11238" width="3.6640625" style="7"/>
    <col min="11239" max="11239" width="3.109375" style="7" bestFit="1" customWidth="1"/>
    <col min="11240" max="11245" width="3.6640625" style="7" customWidth="1"/>
    <col min="11246" max="11246" width="3" style="7" bestFit="1" customWidth="1"/>
    <col min="11247" max="11261" width="3.6640625" style="7" customWidth="1"/>
    <col min="11262" max="11262" width="4.6640625" style="7" customWidth="1"/>
    <col min="11263" max="11494" width="3.6640625" style="7"/>
    <col min="11495" max="11495" width="3.109375" style="7" bestFit="1" customWidth="1"/>
    <col min="11496" max="11501" width="3.6640625" style="7" customWidth="1"/>
    <col min="11502" max="11502" width="3" style="7" bestFit="1" customWidth="1"/>
    <col min="11503" max="11517" width="3.6640625" style="7" customWidth="1"/>
    <col min="11518" max="11518" width="4.6640625" style="7" customWidth="1"/>
    <col min="11519" max="11750" width="3.6640625" style="7"/>
    <col min="11751" max="11751" width="3.109375" style="7" bestFit="1" customWidth="1"/>
    <col min="11752" max="11757" width="3.6640625" style="7" customWidth="1"/>
    <col min="11758" max="11758" width="3" style="7" bestFit="1" customWidth="1"/>
    <col min="11759" max="11773" width="3.6640625" style="7" customWidth="1"/>
    <col min="11774" max="11774" width="4.6640625" style="7" customWidth="1"/>
    <col min="11775" max="12006" width="3.6640625" style="7"/>
    <col min="12007" max="12007" width="3.109375" style="7" bestFit="1" customWidth="1"/>
    <col min="12008" max="12013" width="3.6640625" style="7" customWidth="1"/>
    <col min="12014" max="12014" width="3" style="7" bestFit="1" customWidth="1"/>
    <col min="12015" max="12029" width="3.6640625" style="7" customWidth="1"/>
    <col min="12030" max="12030" width="4.6640625" style="7" customWidth="1"/>
    <col min="12031" max="12262" width="3.6640625" style="7"/>
    <col min="12263" max="12263" width="3.109375" style="7" bestFit="1" customWidth="1"/>
    <col min="12264" max="12269" width="3.6640625" style="7" customWidth="1"/>
    <col min="12270" max="12270" width="3" style="7" bestFit="1" customWidth="1"/>
    <col min="12271" max="12285" width="3.6640625" style="7" customWidth="1"/>
    <col min="12286" max="12286" width="4.6640625" style="7" customWidth="1"/>
    <col min="12287" max="12518" width="3.6640625" style="7"/>
    <col min="12519" max="12519" width="3.109375" style="7" bestFit="1" customWidth="1"/>
    <col min="12520" max="12525" width="3.6640625" style="7" customWidth="1"/>
    <col min="12526" max="12526" width="3" style="7" bestFit="1" customWidth="1"/>
    <col min="12527" max="12541" width="3.6640625" style="7" customWidth="1"/>
    <col min="12542" max="12542" width="4.6640625" style="7" customWidth="1"/>
    <col min="12543" max="12774" width="3.6640625" style="7"/>
    <col min="12775" max="12775" width="3.109375" style="7" bestFit="1" customWidth="1"/>
    <col min="12776" max="12781" width="3.6640625" style="7" customWidth="1"/>
    <col min="12782" max="12782" width="3" style="7" bestFit="1" customWidth="1"/>
    <col min="12783" max="12797" width="3.6640625" style="7" customWidth="1"/>
    <col min="12798" max="12798" width="4.6640625" style="7" customWidth="1"/>
    <col min="12799" max="13030" width="3.6640625" style="7"/>
    <col min="13031" max="13031" width="3.109375" style="7" bestFit="1" customWidth="1"/>
    <col min="13032" max="13037" width="3.6640625" style="7" customWidth="1"/>
    <col min="13038" max="13038" width="3" style="7" bestFit="1" customWidth="1"/>
    <col min="13039" max="13053" width="3.6640625" style="7" customWidth="1"/>
    <col min="13054" max="13054" width="4.6640625" style="7" customWidth="1"/>
    <col min="13055" max="13286" width="3.6640625" style="7"/>
    <col min="13287" max="13287" width="3.109375" style="7" bestFit="1" customWidth="1"/>
    <col min="13288" max="13293" width="3.6640625" style="7" customWidth="1"/>
    <col min="13294" max="13294" width="3" style="7" bestFit="1" customWidth="1"/>
    <col min="13295" max="13309" width="3.6640625" style="7" customWidth="1"/>
    <col min="13310" max="13310" width="4.6640625" style="7" customWidth="1"/>
    <col min="13311" max="13542" width="3.6640625" style="7"/>
    <col min="13543" max="13543" width="3.109375" style="7" bestFit="1" customWidth="1"/>
    <col min="13544" max="13549" width="3.6640625" style="7" customWidth="1"/>
    <col min="13550" max="13550" width="3" style="7" bestFit="1" customWidth="1"/>
    <col min="13551" max="13565" width="3.6640625" style="7" customWidth="1"/>
    <col min="13566" max="13566" width="4.6640625" style="7" customWidth="1"/>
    <col min="13567" max="13798" width="3.6640625" style="7"/>
    <col min="13799" max="13799" width="3.109375" style="7" bestFit="1" customWidth="1"/>
    <col min="13800" max="13805" width="3.6640625" style="7" customWidth="1"/>
    <col min="13806" max="13806" width="3" style="7" bestFit="1" customWidth="1"/>
    <col min="13807" max="13821" width="3.6640625" style="7" customWidth="1"/>
    <col min="13822" max="13822" width="4.6640625" style="7" customWidth="1"/>
    <col min="13823" max="14054" width="3.6640625" style="7"/>
    <col min="14055" max="14055" width="3.109375" style="7" bestFit="1" customWidth="1"/>
    <col min="14056" max="14061" width="3.6640625" style="7" customWidth="1"/>
    <col min="14062" max="14062" width="3" style="7" bestFit="1" customWidth="1"/>
    <col min="14063" max="14077" width="3.6640625" style="7" customWidth="1"/>
    <col min="14078" max="14078" width="4.6640625" style="7" customWidth="1"/>
    <col min="14079" max="14310" width="3.6640625" style="7"/>
    <col min="14311" max="14311" width="3.109375" style="7" bestFit="1" customWidth="1"/>
    <col min="14312" max="14317" width="3.6640625" style="7" customWidth="1"/>
    <col min="14318" max="14318" width="3" style="7" bestFit="1" customWidth="1"/>
    <col min="14319" max="14333" width="3.6640625" style="7" customWidth="1"/>
    <col min="14334" max="14334" width="4.6640625" style="7" customWidth="1"/>
    <col min="14335" max="14566" width="3.6640625" style="7"/>
    <col min="14567" max="14567" width="3.109375" style="7" bestFit="1" customWidth="1"/>
    <col min="14568" max="14573" width="3.6640625" style="7" customWidth="1"/>
    <col min="14574" max="14574" width="3" style="7" bestFit="1" customWidth="1"/>
    <col min="14575" max="14589" width="3.6640625" style="7" customWidth="1"/>
    <col min="14590" max="14590" width="4.6640625" style="7" customWidth="1"/>
    <col min="14591" max="14822" width="3.6640625" style="7"/>
    <col min="14823" max="14823" width="3.109375" style="7" bestFit="1" customWidth="1"/>
    <col min="14824" max="14829" width="3.6640625" style="7" customWidth="1"/>
    <col min="14830" max="14830" width="3" style="7" bestFit="1" customWidth="1"/>
    <col min="14831" max="14845" width="3.6640625" style="7" customWidth="1"/>
    <col min="14846" max="14846" width="4.6640625" style="7" customWidth="1"/>
    <col min="14847" max="15078" width="3.6640625" style="7"/>
    <col min="15079" max="15079" width="3.109375" style="7" bestFit="1" customWidth="1"/>
    <col min="15080" max="15085" width="3.6640625" style="7" customWidth="1"/>
    <col min="15086" max="15086" width="3" style="7" bestFit="1" customWidth="1"/>
    <col min="15087" max="15101" width="3.6640625" style="7" customWidth="1"/>
    <col min="15102" max="15102" width="4.6640625" style="7" customWidth="1"/>
    <col min="15103" max="15334" width="3.6640625" style="7"/>
    <col min="15335" max="15335" width="3.109375" style="7" bestFit="1" customWidth="1"/>
    <col min="15336" max="15341" width="3.6640625" style="7" customWidth="1"/>
    <col min="15342" max="15342" width="3" style="7" bestFit="1" customWidth="1"/>
    <col min="15343" max="15357" width="3.6640625" style="7" customWidth="1"/>
    <col min="15358" max="15358" width="4.6640625" style="7" customWidth="1"/>
    <col min="15359" max="15590" width="3.6640625" style="7"/>
    <col min="15591" max="15591" width="3.109375" style="7" bestFit="1" customWidth="1"/>
    <col min="15592" max="15597" width="3.6640625" style="7" customWidth="1"/>
    <col min="15598" max="15598" width="3" style="7" bestFit="1" customWidth="1"/>
    <col min="15599" max="15613" width="3.6640625" style="7" customWidth="1"/>
    <col min="15614" max="15614" width="4.6640625" style="7" customWidth="1"/>
    <col min="15615" max="15846" width="3.6640625" style="7"/>
    <col min="15847" max="15847" width="3.109375" style="7" bestFit="1" customWidth="1"/>
    <col min="15848" max="15853" width="3.6640625" style="7" customWidth="1"/>
    <col min="15854" max="15854" width="3" style="7" bestFit="1" customWidth="1"/>
    <col min="15855" max="15869" width="3.6640625" style="7" customWidth="1"/>
    <col min="15870" max="15870" width="4.6640625" style="7" customWidth="1"/>
    <col min="15871" max="16102" width="3.6640625" style="7"/>
    <col min="16103" max="16103" width="3.109375" style="7" bestFit="1" customWidth="1"/>
    <col min="16104" max="16109" width="3.6640625" style="7" customWidth="1"/>
    <col min="16110" max="16110" width="3" style="7" bestFit="1" customWidth="1"/>
    <col min="16111" max="16125" width="3.6640625" style="7" customWidth="1"/>
    <col min="16126" max="16126" width="4.6640625" style="7" customWidth="1"/>
    <col min="16127" max="16384" width="3.6640625" style="7"/>
  </cols>
  <sheetData>
    <row r="1" spans="1:27" ht="20.100000000000001" customHeight="1">
      <c r="A1" s="2" t="s">
        <v>79</v>
      </c>
      <c r="B1" s="2"/>
      <c r="C1" s="2"/>
      <c r="D1" s="131" t="s">
        <v>80</v>
      </c>
      <c r="E1" s="131"/>
      <c r="F1" s="131"/>
      <c r="G1" s="131"/>
      <c r="H1" s="131" t="str">
        <f>IF(治験経費1_経費算出基準!G1="","",治験経費1_経費算出基準!G1)</f>
        <v/>
      </c>
      <c r="I1" s="131"/>
      <c r="J1" s="131"/>
      <c r="K1" s="131"/>
      <c r="L1" s="131"/>
      <c r="M1" s="131"/>
      <c r="N1" s="131"/>
      <c r="O1" s="131" t="s">
        <v>8</v>
      </c>
      <c r="P1" s="131"/>
      <c r="Q1" s="131"/>
      <c r="R1" s="131"/>
      <c r="S1" s="131"/>
      <c r="T1" s="131"/>
      <c r="U1" s="131" t="str">
        <f>IF(治験経費1_経費算出基準!S1="","",治験経費1_経費算出基準!S1)</f>
        <v/>
      </c>
      <c r="V1" s="131"/>
      <c r="W1" s="131"/>
      <c r="X1" s="131"/>
      <c r="Y1" s="131"/>
      <c r="Z1" s="131"/>
      <c r="AA1" s="131"/>
    </row>
    <row r="2" spans="1:27" ht="20.100000000000001" customHeight="1">
      <c r="A2" s="112" t="s">
        <v>2</v>
      </c>
      <c r="B2" s="112"/>
      <c r="C2" s="112"/>
      <c r="D2" s="112"/>
      <c r="E2" s="112"/>
      <c r="F2" s="112"/>
      <c r="G2" s="112"/>
      <c r="H2" s="131" t="str">
        <f>IF(治験経費1_経費算出基準!G2="","",治験経費1_経費算出基準!G2)</f>
        <v/>
      </c>
      <c r="I2" s="131"/>
      <c r="J2" s="131"/>
      <c r="K2" s="131"/>
      <c r="L2" s="131"/>
      <c r="M2" s="131"/>
      <c r="N2" s="184"/>
      <c r="O2" s="131" t="s">
        <v>3</v>
      </c>
      <c r="P2" s="131"/>
      <c r="Q2" s="131"/>
      <c r="R2" s="131"/>
      <c r="S2" s="131"/>
      <c r="T2" s="131"/>
      <c r="U2" s="193" t="str">
        <f>IF(治験経費1_経費算出基準!S2="","",治験経費1_経費算出基準!S2)</f>
        <v>20xx/xx/xx</v>
      </c>
      <c r="V2" s="193"/>
      <c r="W2" s="193"/>
      <c r="X2" s="193"/>
      <c r="Y2" s="193"/>
      <c r="Z2" s="193"/>
      <c r="AA2" s="193"/>
    </row>
    <row r="3" spans="1:27" customFormat="1" ht="7.35" customHeight="1">
      <c r="A3" s="28"/>
      <c r="F3" s="29"/>
      <c r="G3" s="29"/>
    </row>
    <row r="4" spans="1:27" s="5" customFormat="1" ht="26.25" customHeight="1">
      <c r="A4" s="194" t="s">
        <v>81</v>
      </c>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row>
    <row r="5" spans="1:27" s="5" customFormat="1" ht="8.1" customHeight="1">
      <c r="A5" s="6"/>
      <c r="B5" s="6"/>
      <c r="C5" s="6"/>
      <c r="D5" s="6"/>
      <c r="E5" s="6"/>
      <c r="F5" s="6"/>
      <c r="G5" s="6"/>
      <c r="H5" s="6"/>
      <c r="I5" s="6"/>
      <c r="J5" s="6"/>
      <c r="K5" s="6"/>
      <c r="L5" s="6"/>
      <c r="M5" s="6"/>
      <c r="N5" s="6"/>
      <c r="O5" s="6"/>
      <c r="P5" s="6"/>
      <c r="Q5" s="6"/>
      <c r="R5" s="6"/>
      <c r="S5" s="6"/>
      <c r="T5" s="6"/>
      <c r="U5" s="6"/>
      <c r="V5" s="6"/>
      <c r="W5" s="6"/>
      <c r="X5" s="6"/>
      <c r="Y5" s="6"/>
      <c r="Z5" s="6"/>
      <c r="AA5" s="6"/>
    </row>
    <row r="6" spans="1:27" ht="25.5" customHeight="1">
      <c r="A6" s="196" t="s">
        <v>11</v>
      </c>
      <c r="B6" s="197"/>
      <c r="C6" s="197"/>
      <c r="D6" s="197"/>
      <c r="E6" s="197"/>
      <c r="F6" s="197"/>
      <c r="G6" s="198"/>
      <c r="H6" s="102" t="str">
        <f>IF(治験経費1_経費算出基準!G6="","",治験経費1_経費算出基準!G6)</f>
        <v/>
      </c>
      <c r="I6" s="158"/>
      <c r="J6" s="158"/>
      <c r="K6" s="158"/>
      <c r="L6" s="158"/>
      <c r="M6" s="158"/>
      <c r="N6" s="159"/>
      <c r="O6" s="175" t="s">
        <v>12</v>
      </c>
      <c r="P6" s="176"/>
      <c r="Q6" s="176"/>
      <c r="R6" s="176"/>
      <c r="S6" s="176"/>
      <c r="T6" s="177"/>
      <c r="U6" s="175" t="str">
        <f>IF(治験経費1_経費算出基準!S6="","",治験経費1_経費算出基準!S6)</f>
        <v/>
      </c>
      <c r="V6" s="176"/>
      <c r="W6" s="176"/>
      <c r="X6" s="176"/>
      <c r="Y6" s="176"/>
      <c r="Z6" s="176"/>
      <c r="AA6" s="177"/>
    </row>
    <row r="7" spans="1:27" ht="34.5" customHeight="1">
      <c r="A7" s="102" t="s">
        <v>82</v>
      </c>
      <c r="B7" s="158"/>
      <c r="C7" s="158"/>
      <c r="D7" s="158"/>
      <c r="E7" s="158"/>
      <c r="F7" s="158"/>
      <c r="G7" s="159"/>
      <c r="H7" s="160" t="str">
        <f>IF(治験経費1_経費算出基準!G7="","",治験経費1_経費算出基準!G7)</f>
        <v/>
      </c>
      <c r="I7" s="161"/>
      <c r="J7" s="161"/>
      <c r="K7" s="161"/>
      <c r="L7" s="161"/>
      <c r="M7" s="161"/>
      <c r="N7" s="161"/>
      <c r="O7" s="161"/>
      <c r="P7" s="161"/>
      <c r="Q7" s="161"/>
      <c r="R7" s="161"/>
      <c r="S7" s="161"/>
      <c r="T7" s="161"/>
      <c r="U7" s="161"/>
      <c r="V7" s="161"/>
      <c r="W7" s="161"/>
      <c r="X7" s="161"/>
      <c r="Y7" s="161"/>
      <c r="Z7" s="161"/>
      <c r="AA7" s="162"/>
    </row>
    <row r="8" spans="1:27" ht="25.5" customHeight="1">
      <c r="A8" s="102" t="s">
        <v>14</v>
      </c>
      <c r="B8" s="158"/>
      <c r="C8" s="158"/>
      <c r="D8" s="158"/>
      <c r="E8" s="158"/>
      <c r="F8" s="158"/>
      <c r="G8" s="159"/>
      <c r="H8" s="102" t="str">
        <f>IF(治験経費1_経費算出基準!G8="","",治験経費1_経費算出基準!G8)</f>
        <v/>
      </c>
      <c r="I8" s="158"/>
      <c r="J8" s="158"/>
      <c r="K8" s="158"/>
      <c r="L8" s="158"/>
      <c r="M8" s="158"/>
      <c r="N8" s="159"/>
      <c r="O8" s="175" t="s">
        <v>83</v>
      </c>
      <c r="P8" s="176"/>
      <c r="Q8" s="176"/>
      <c r="R8" s="176"/>
      <c r="S8" s="176"/>
      <c r="T8" s="177"/>
      <c r="U8" s="175" t="str">
        <f>IF(治験経費1_経費算出基準!S8="","",治験経費1_経費算出基準!S8)</f>
        <v/>
      </c>
      <c r="V8" s="176"/>
      <c r="W8" s="176"/>
      <c r="X8" s="176"/>
      <c r="Y8" s="176"/>
      <c r="Z8" s="176"/>
      <c r="AA8" s="177"/>
    </row>
    <row r="9" spans="1:27" s="5" customFormat="1" ht="19.350000000000001" customHeight="1">
      <c r="A9" s="195" t="s">
        <v>84</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95"/>
    </row>
    <row r="10" spans="1:27" ht="7.35" customHeight="1">
      <c r="A10" s="30"/>
      <c r="B10" s="30"/>
      <c r="C10" s="30"/>
      <c r="D10" s="30"/>
      <c r="E10" s="30"/>
      <c r="F10" s="30"/>
      <c r="G10" s="30"/>
      <c r="H10" s="31"/>
      <c r="I10" s="31"/>
      <c r="J10" s="31"/>
      <c r="K10" s="31"/>
      <c r="L10" s="31"/>
      <c r="M10" s="31"/>
      <c r="N10" s="31"/>
      <c r="O10" s="31"/>
      <c r="P10" s="31"/>
      <c r="Q10" s="31"/>
      <c r="R10" s="31"/>
      <c r="S10" s="31"/>
      <c r="T10" s="31"/>
      <c r="U10" s="31"/>
      <c r="V10" s="31"/>
      <c r="W10" s="31"/>
      <c r="X10" s="31"/>
      <c r="Y10" s="31"/>
      <c r="Z10" s="31"/>
      <c r="AA10" s="31"/>
    </row>
    <row r="11" spans="1:27" ht="19.5" customHeight="1">
      <c r="A11" s="163" t="s">
        <v>85</v>
      </c>
      <c r="B11" s="164"/>
      <c r="C11" s="164"/>
      <c r="D11" s="164"/>
      <c r="E11" s="164"/>
      <c r="F11" s="164"/>
      <c r="G11" s="165"/>
      <c r="H11" s="172" t="s">
        <v>86</v>
      </c>
      <c r="I11" s="175" t="s">
        <v>87</v>
      </c>
      <c r="J11" s="176"/>
      <c r="K11" s="176"/>
      <c r="L11" s="176"/>
      <c r="M11" s="176"/>
      <c r="N11" s="176"/>
      <c r="O11" s="176"/>
      <c r="P11" s="176"/>
      <c r="Q11" s="176"/>
      <c r="R11" s="176"/>
      <c r="S11" s="176"/>
      <c r="T11" s="176"/>
      <c r="U11" s="176"/>
      <c r="V11" s="176"/>
      <c r="W11" s="176"/>
      <c r="X11" s="176"/>
      <c r="Y11" s="176"/>
      <c r="Z11" s="176"/>
      <c r="AA11" s="177"/>
    </row>
    <row r="12" spans="1:27" ht="20.100000000000001" customHeight="1">
      <c r="A12" s="166"/>
      <c r="B12" s="167"/>
      <c r="C12" s="167"/>
      <c r="D12" s="167"/>
      <c r="E12" s="167"/>
      <c r="F12" s="167"/>
      <c r="G12" s="168"/>
      <c r="H12" s="172"/>
      <c r="I12" s="186" t="s">
        <v>88</v>
      </c>
      <c r="J12" s="187"/>
      <c r="K12" s="187"/>
      <c r="L12" s="187"/>
      <c r="M12" s="187"/>
      <c r="N12" s="188"/>
      <c r="O12" s="186" t="s">
        <v>89</v>
      </c>
      <c r="P12" s="187"/>
      <c r="Q12" s="187"/>
      <c r="R12" s="187"/>
      <c r="S12" s="187"/>
      <c r="T12" s="188"/>
      <c r="U12" s="186" t="s">
        <v>90</v>
      </c>
      <c r="V12" s="187"/>
      <c r="W12" s="187"/>
      <c r="X12" s="187"/>
      <c r="Y12" s="187"/>
      <c r="Z12" s="188"/>
      <c r="AA12" s="173" t="s">
        <v>91</v>
      </c>
    </row>
    <row r="13" spans="1:27" ht="20.100000000000001" customHeight="1">
      <c r="A13" s="169"/>
      <c r="B13" s="170"/>
      <c r="C13" s="170"/>
      <c r="D13" s="170"/>
      <c r="E13" s="170"/>
      <c r="F13" s="170"/>
      <c r="G13" s="171"/>
      <c r="H13" s="172"/>
      <c r="I13" s="32"/>
      <c r="J13" s="185" t="s">
        <v>92</v>
      </c>
      <c r="K13" s="185"/>
      <c r="L13" s="185"/>
      <c r="M13" s="33">
        <v>1</v>
      </c>
      <c r="N13" s="34" t="s">
        <v>93</v>
      </c>
      <c r="O13" s="35"/>
      <c r="P13" s="185" t="s">
        <v>92</v>
      </c>
      <c r="Q13" s="185"/>
      <c r="R13" s="185"/>
      <c r="S13" s="33">
        <v>3</v>
      </c>
      <c r="T13" s="34" t="s">
        <v>93</v>
      </c>
      <c r="U13" s="35"/>
      <c r="V13" s="185" t="s">
        <v>92</v>
      </c>
      <c r="W13" s="185"/>
      <c r="X13" s="185"/>
      <c r="Y13" s="33">
        <v>5</v>
      </c>
      <c r="Z13" s="34" t="s">
        <v>93</v>
      </c>
      <c r="AA13" s="174"/>
    </row>
    <row r="14" spans="1:27" ht="20.100000000000001" customHeight="1">
      <c r="A14" s="36" t="s">
        <v>94</v>
      </c>
      <c r="B14" s="112" t="s">
        <v>95</v>
      </c>
      <c r="C14" s="112"/>
      <c r="D14" s="112"/>
      <c r="E14" s="112"/>
      <c r="F14" s="112"/>
      <c r="G14" s="112"/>
      <c r="H14" s="37">
        <v>1</v>
      </c>
      <c r="I14" s="70"/>
      <c r="J14" s="147" t="s">
        <v>96</v>
      </c>
      <c r="K14" s="147"/>
      <c r="L14" s="147"/>
      <c r="M14" s="147"/>
      <c r="N14" s="147"/>
      <c r="O14" s="70"/>
      <c r="P14" s="147" t="s">
        <v>97</v>
      </c>
      <c r="Q14" s="147"/>
      <c r="R14" s="147"/>
      <c r="S14" s="147"/>
      <c r="T14" s="147"/>
      <c r="U14" s="70"/>
      <c r="V14" s="151" t="s">
        <v>98</v>
      </c>
      <c r="W14" s="152"/>
      <c r="X14" s="152"/>
      <c r="Y14" s="152"/>
      <c r="Z14" s="153"/>
      <c r="AA14" s="38" t="str">
        <f t="shared" ref="AA14:AA20" si="0">IF(AND(I14="",O14="",U14=""),"─",IF(AND(U14="",O14=""),H14,IF(U14="",H14*3,H14*5)))</f>
        <v>─</v>
      </c>
    </row>
    <row r="15" spans="1:27" ht="20.100000000000001" customHeight="1">
      <c r="A15" s="36" t="s">
        <v>99</v>
      </c>
      <c r="B15" s="112" t="s">
        <v>100</v>
      </c>
      <c r="C15" s="112"/>
      <c r="D15" s="112"/>
      <c r="E15" s="112"/>
      <c r="F15" s="112"/>
      <c r="G15" s="112"/>
      <c r="H15" s="37">
        <v>1</v>
      </c>
      <c r="I15" s="70"/>
      <c r="J15" s="147" t="s">
        <v>101</v>
      </c>
      <c r="K15" s="147"/>
      <c r="L15" s="147"/>
      <c r="M15" s="147"/>
      <c r="N15" s="147"/>
      <c r="O15" s="70"/>
      <c r="P15" s="147" t="s">
        <v>102</v>
      </c>
      <c r="Q15" s="147"/>
      <c r="R15" s="147"/>
      <c r="S15" s="147"/>
      <c r="T15" s="147"/>
      <c r="U15" s="39"/>
      <c r="V15" s="155" t="s">
        <v>103</v>
      </c>
      <c r="W15" s="156"/>
      <c r="X15" s="156"/>
      <c r="Y15" s="156"/>
      <c r="Z15" s="157"/>
      <c r="AA15" s="38" t="str">
        <f t="shared" si="0"/>
        <v>─</v>
      </c>
    </row>
    <row r="16" spans="1:27" ht="30" customHeight="1">
      <c r="A16" s="36" t="s">
        <v>104</v>
      </c>
      <c r="B16" s="112" t="s">
        <v>105</v>
      </c>
      <c r="C16" s="112"/>
      <c r="D16" s="112"/>
      <c r="E16" s="112"/>
      <c r="F16" s="112"/>
      <c r="G16" s="112"/>
      <c r="H16" s="37">
        <v>1</v>
      </c>
      <c r="I16" s="70"/>
      <c r="J16" s="178" t="s">
        <v>106</v>
      </c>
      <c r="K16" s="178"/>
      <c r="L16" s="178"/>
      <c r="M16" s="178"/>
      <c r="N16" s="178"/>
      <c r="O16" s="70"/>
      <c r="P16" s="178" t="s">
        <v>107</v>
      </c>
      <c r="Q16" s="178"/>
      <c r="R16" s="178"/>
      <c r="S16" s="178"/>
      <c r="T16" s="178"/>
      <c r="U16" s="70"/>
      <c r="V16" s="151" t="s">
        <v>108</v>
      </c>
      <c r="W16" s="152"/>
      <c r="X16" s="152"/>
      <c r="Y16" s="152"/>
      <c r="Z16" s="153"/>
      <c r="AA16" s="38" t="str">
        <f t="shared" si="0"/>
        <v>─</v>
      </c>
    </row>
    <row r="17" spans="1:27" ht="20.100000000000001" customHeight="1">
      <c r="A17" s="36" t="s">
        <v>109</v>
      </c>
      <c r="B17" s="112" t="s">
        <v>110</v>
      </c>
      <c r="C17" s="112"/>
      <c r="D17" s="112"/>
      <c r="E17" s="112"/>
      <c r="F17" s="112"/>
      <c r="G17" s="112"/>
      <c r="H17" s="37">
        <v>2</v>
      </c>
      <c r="I17" s="70"/>
      <c r="J17" s="147" t="s">
        <v>111</v>
      </c>
      <c r="K17" s="147"/>
      <c r="L17" s="147"/>
      <c r="M17" s="147"/>
      <c r="N17" s="147"/>
      <c r="O17" s="70"/>
      <c r="P17" s="147" t="s">
        <v>112</v>
      </c>
      <c r="Q17" s="147"/>
      <c r="R17" s="147"/>
      <c r="S17" s="147"/>
      <c r="T17" s="147"/>
      <c r="U17" s="70"/>
      <c r="V17" s="151" t="s">
        <v>113</v>
      </c>
      <c r="W17" s="152"/>
      <c r="X17" s="152"/>
      <c r="Y17" s="152"/>
      <c r="Z17" s="153"/>
      <c r="AA17" s="38" t="str">
        <f t="shared" si="0"/>
        <v>─</v>
      </c>
    </row>
    <row r="18" spans="1:27" ht="30" customHeight="1">
      <c r="A18" s="36" t="s">
        <v>114</v>
      </c>
      <c r="B18" s="112" t="s">
        <v>115</v>
      </c>
      <c r="C18" s="112"/>
      <c r="D18" s="112"/>
      <c r="E18" s="112"/>
      <c r="F18" s="112"/>
      <c r="G18" s="112"/>
      <c r="H18" s="37">
        <v>2</v>
      </c>
      <c r="I18" s="39"/>
      <c r="J18" s="154"/>
      <c r="K18" s="154"/>
      <c r="L18" s="154"/>
      <c r="M18" s="154"/>
      <c r="N18" s="154"/>
      <c r="O18" s="70"/>
      <c r="P18" s="147" t="s">
        <v>116</v>
      </c>
      <c r="Q18" s="147"/>
      <c r="R18" s="147"/>
      <c r="S18" s="147"/>
      <c r="T18" s="147"/>
      <c r="U18" s="70"/>
      <c r="V18" s="151" t="s">
        <v>117</v>
      </c>
      <c r="W18" s="152"/>
      <c r="X18" s="152"/>
      <c r="Y18" s="152"/>
      <c r="Z18" s="153"/>
      <c r="AA18" s="38" t="str">
        <f t="shared" si="0"/>
        <v>─</v>
      </c>
    </row>
    <row r="19" spans="1:27" ht="30" customHeight="1">
      <c r="A19" s="36" t="s">
        <v>118</v>
      </c>
      <c r="B19" s="112" t="s">
        <v>119</v>
      </c>
      <c r="C19" s="112"/>
      <c r="D19" s="112"/>
      <c r="E19" s="112"/>
      <c r="F19" s="112"/>
      <c r="G19" s="112"/>
      <c r="H19" s="37">
        <v>3</v>
      </c>
      <c r="I19" s="39"/>
      <c r="J19" s="154"/>
      <c r="K19" s="154"/>
      <c r="L19" s="154"/>
      <c r="M19" s="154"/>
      <c r="N19" s="154"/>
      <c r="O19" s="70"/>
      <c r="P19" s="147" t="s">
        <v>120</v>
      </c>
      <c r="Q19" s="147"/>
      <c r="R19" s="147"/>
      <c r="S19" s="147"/>
      <c r="T19" s="147"/>
      <c r="U19" s="70"/>
      <c r="V19" s="151" t="s">
        <v>121</v>
      </c>
      <c r="W19" s="152"/>
      <c r="X19" s="152"/>
      <c r="Y19" s="152"/>
      <c r="Z19" s="153"/>
      <c r="AA19" s="38" t="str">
        <f t="shared" si="0"/>
        <v>─</v>
      </c>
    </row>
    <row r="20" spans="1:27" ht="20.100000000000001" customHeight="1">
      <c r="A20" s="36" t="s">
        <v>122</v>
      </c>
      <c r="B20" s="112" t="s">
        <v>123</v>
      </c>
      <c r="C20" s="112"/>
      <c r="D20" s="112"/>
      <c r="E20" s="112"/>
      <c r="F20" s="112"/>
      <c r="G20" s="112"/>
      <c r="H20" s="37">
        <v>1</v>
      </c>
      <c r="I20" s="70"/>
      <c r="J20" s="147" t="s">
        <v>124</v>
      </c>
      <c r="K20" s="147"/>
      <c r="L20" s="147"/>
      <c r="M20" s="147"/>
      <c r="N20" s="147"/>
      <c r="O20" s="70"/>
      <c r="P20" s="147" t="s">
        <v>125</v>
      </c>
      <c r="Q20" s="147"/>
      <c r="R20" s="147"/>
      <c r="S20" s="147"/>
      <c r="T20" s="147"/>
      <c r="U20" s="70"/>
      <c r="V20" s="151" t="s">
        <v>126</v>
      </c>
      <c r="W20" s="152"/>
      <c r="X20" s="152"/>
      <c r="Y20" s="152"/>
      <c r="Z20" s="153"/>
      <c r="AA20" s="38" t="str">
        <f t="shared" si="0"/>
        <v>─</v>
      </c>
    </row>
    <row r="21" spans="1:27" ht="30" customHeight="1">
      <c r="A21" s="189" t="s">
        <v>127</v>
      </c>
      <c r="B21" s="163" t="s">
        <v>128</v>
      </c>
      <c r="C21" s="164"/>
      <c r="D21" s="164"/>
      <c r="E21" s="164"/>
      <c r="F21" s="164"/>
      <c r="G21" s="165"/>
      <c r="H21" s="37">
        <v>3</v>
      </c>
      <c r="I21" s="70"/>
      <c r="J21" s="147" t="s">
        <v>129</v>
      </c>
      <c r="K21" s="147"/>
      <c r="L21" s="147"/>
      <c r="M21" s="147"/>
      <c r="N21" s="147"/>
      <c r="O21" s="70"/>
      <c r="P21" s="147" t="s">
        <v>130</v>
      </c>
      <c r="Q21" s="147"/>
      <c r="R21" s="147"/>
      <c r="S21" s="147"/>
      <c r="T21" s="147"/>
      <c r="U21" s="70"/>
      <c r="V21" s="151" t="s">
        <v>131</v>
      </c>
      <c r="W21" s="152"/>
      <c r="X21" s="152"/>
      <c r="Y21" s="152"/>
      <c r="Z21" s="153"/>
      <c r="AA21" s="38" t="str">
        <f>IF(AND(I21="",O21="",U21=""),"─",IF(AND(U21="",O21=""),H21,IF(U21="",H21*3,H21*5)))</f>
        <v>─</v>
      </c>
    </row>
    <row r="22" spans="1:27" ht="30" customHeight="1">
      <c r="A22" s="130"/>
      <c r="B22" s="169"/>
      <c r="C22" s="170"/>
      <c r="D22" s="170"/>
      <c r="E22" s="170"/>
      <c r="F22" s="170"/>
      <c r="G22" s="171"/>
      <c r="H22" s="179" t="s">
        <v>132</v>
      </c>
      <c r="I22" s="180"/>
      <c r="J22" s="180"/>
      <c r="K22" s="180"/>
      <c r="L22" s="180"/>
      <c r="M22" s="180"/>
      <c r="N22" s="181"/>
      <c r="O22" s="71"/>
      <c r="P22" s="190" t="s">
        <v>133</v>
      </c>
      <c r="Q22" s="191"/>
      <c r="R22" s="191"/>
      <c r="S22" s="191"/>
      <c r="T22" s="192"/>
      <c r="U22" s="148" t="s">
        <v>134</v>
      </c>
      <c r="V22" s="149"/>
      <c r="W22" s="149"/>
      <c r="X22" s="149"/>
      <c r="Y22" s="149"/>
      <c r="Z22" s="150"/>
      <c r="AA22" s="38">
        <f>IF(O22="",0,IF(AND(U21="○",O22&lt;54),0,IF(AND(U21="○",O22&gt;=54),3*ROUNDUP((O22-53)/12,0),3*ROUNDUP(O22/12,0))))</f>
        <v>0</v>
      </c>
    </row>
    <row r="23" spans="1:27" ht="44.25" customHeight="1">
      <c r="A23" s="36" t="s">
        <v>135</v>
      </c>
      <c r="B23" s="112" t="s">
        <v>136</v>
      </c>
      <c r="C23" s="112"/>
      <c r="D23" s="112"/>
      <c r="E23" s="112"/>
      <c r="F23" s="112"/>
      <c r="G23" s="112"/>
      <c r="H23" s="37">
        <v>1</v>
      </c>
      <c r="I23" s="70"/>
      <c r="J23" s="147" t="s">
        <v>137</v>
      </c>
      <c r="K23" s="147"/>
      <c r="L23" s="147"/>
      <c r="M23" s="147"/>
      <c r="N23" s="147"/>
      <c r="O23" s="70"/>
      <c r="P23" s="147" t="s">
        <v>138</v>
      </c>
      <c r="Q23" s="147"/>
      <c r="R23" s="147"/>
      <c r="S23" s="147"/>
      <c r="T23" s="147"/>
      <c r="U23" s="70"/>
      <c r="V23" s="151" t="s">
        <v>139</v>
      </c>
      <c r="W23" s="152"/>
      <c r="X23" s="152"/>
      <c r="Y23" s="152"/>
      <c r="Z23" s="153"/>
      <c r="AA23" s="38" t="str">
        <f>IF(AND(I23="",O23="",U23=""),"─",IF(AND(U23="",O23=""),H23,IF(U23="",H23*3,H23*5)))</f>
        <v>─</v>
      </c>
    </row>
    <row r="24" spans="1:27" ht="30" customHeight="1">
      <c r="A24" s="36" t="s">
        <v>140</v>
      </c>
      <c r="B24" s="112" t="s">
        <v>141</v>
      </c>
      <c r="C24" s="112"/>
      <c r="D24" s="112"/>
      <c r="E24" s="112"/>
      <c r="F24" s="112"/>
      <c r="G24" s="112"/>
      <c r="H24" s="37">
        <v>2</v>
      </c>
      <c r="I24" s="70"/>
      <c r="J24" s="147" t="s">
        <v>142</v>
      </c>
      <c r="K24" s="147"/>
      <c r="L24" s="147"/>
      <c r="M24" s="147"/>
      <c r="N24" s="147"/>
      <c r="O24" s="70"/>
      <c r="P24" s="147" t="s">
        <v>143</v>
      </c>
      <c r="Q24" s="147"/>
      <c r="R24" s="147"/>
      <c r="S24" s="147"/>
      <c r="T24" s="147"/>
      <c r="U24" s="70"/>
      <c r="V24" s="151" t="s">
        <v>144</v>
      </c>
      <c r="W24" s="152"/>
      <c r="X24" s="152"/>
      <c r="Y24" s="152"/>
      <c r="Z24" s="153"/>
      <c r="AA24" s="38" t="str">
        <f>IF(AND(I24="",O24="",U24=""),"─",IF(AND(U24="",O24=""),H24,IF(U24="",H24*3,H24*5)))</f>
        <v>─</v>
      </c>
    </row>
    <row r="25" spans="1:27" ht="30" customHeight="1">
      <c r="A25" s="189" t="s">
        <v>145</v>
      </c>
      <c r="B25" s="163" t="s">
        <v>146</v>
      </c>
      <c r="C25" s="164"/>
      <c r="D25" s="164"/>
      <c r="E25" s="164"/>
      <c r="F25" s="164"/>
      <c r="G25" s="165"/>
      <c r="H25" s="37">
        <v>3</v>
      </c>
      <c r="I25" s="70"/>
      <c r="J25" s="147" t="s">
        <v>147</v>
      </c>
      <c r="K25" s="147"/>
      <c r="L25" s="147"/>
      <c r="M25" s="147"/>
      <c r="N25" s="147"/>
      <c r="O25" s="70"/>
      <c r="P25" s="147" t="s">
        <v>148</v>
      </c>
      <c r="Q25" s="147"/>
      <c r="R25" s="147"/>
      <c r="S25" s="147"/>
      <c r="T25" s="147"/>
      <c r="U25" s="70"/>
      <c r="V25" s="151" t="s">
        <v>149</v>
      </c>
      <c r="W25" s="152"/>
      <c r="X25" s="152"/>
      <c r="Y25" s="152"/>
      <c r="Z25" s="153"/>
      <c r="AA25" s="38" t="str">
        <f>IF(AND(I25="",O25="",U25=""),"─",IF(AND(U25="",O25=""),H25,IF(U25="",H25*3,H25*5)))</f>
        <v>─</v>
      </c>
    </row>
    <row r="26" spans="1:27" ht="30" customHeight="1">
      <c r="A26" s="130"/>
      <c r="B26" s="169"/>
      <c r="C26" s="170"/>
      <c r="D26" s="170"/>
      <c r="E26" s="170"/>
      <c r="F26" s="170"/>
      <c r="G26" s="171"/>
      <c r="H26" s="179" t="s">
        <v>150</v>
      </c>
      <c r="I26" s="180"/>
      <c r="J26" s="180"/>
      <c r="K26" s="180"/>
      <c r="L26" s="180"/>
      <c r="M26" s="180"/>
      <c r="N26" s="181"/>
      <c r="O26" s="71"/>
      <c r="P26" s="190" t="s">
        <v>21</v>
      </c>
      <c r="Q26" s="191"/>
      <c r="R26" s="191"/>
      <c r="S26" s="191"/>
      <c r="T26" s="192"/>
      <c r="U26" s="148" t="s">
        <v>134</v>
      </c>
      <c r="V26" s="149"/>
      <c r="W26" s="149"/>
      <c r="X26" s="149"/>
      <c r="Y26" s="149"/>
      <c r="Z26" s="150"/>
      <c r="AA26" s="38">
        <f>IF(O26="",0,IF(AND(U25="○",O26&lt;13),0,IF(AND(U25="○",O26&gt;=13),3*ROUNDUP((O26-12)/3,0),3*ROUNDUP(O26/3,0))))</f>
        <v>0</v>
      </c>
    </row>
    <row r="27" spans="1:27" ht="48.75" customHeight="1">
      <c r="A27" s="36" t="s">
        <v>151</v>
      </c>
      <c r="B27" s="112" t="s">
        <v>152</v>
      </c>
      <c r="C27" s="112"/>
      <c r="D27" s="112"/>
      <c r="E27" s="112"/>
      <c r="F27" s="112"/>
      <c r="G27" s="112"/>
      <c r="H27" s="37">
        <v>2</v>
      </c>
      <c r="I27" s="70"/>
      <c r="J27" s="147" t="s">
        <v>153</v>
      </c>
      <c r="K27" s="147"/>
      <c r="L27" s="147"/>
      <c r="M27" s="147"/>
      <c r="N27" s="147"/>
      <c r="O27" s="70"/>
      <c r="P27" s="147" t="s">
        <v>154</v>
      </c>
      <c r="Q27" s="147"/>
      <c r="R27" s="147"/>
      <c r="S27" s="147"/>
      <c r="T27" s="147"/>
      <c r="U27" s="70"/>
      <c r="V27" s="151" t="s">
        <v>155</v>
      </c>
      <c r="W27" s="152"/>
      <c r="X27" s="152"/>
      <c r="Y27" s="152"/>
      <c r="Z27" s="153"/>
      <c r="AA27" s="38" t="str">
        <f>IF(AND(I27="",O27="",U27=""),"─",IF(AND(U27="",O27=""),H27,IF(U27="",H27*3,H27*5)))</f>
        <v>─</v>
      </c>
    </row>
    <row r="28" spans="1:27" ht="30" customHeight="1">
      <c r="A28" s="36" t="s">
        <v>156</v>
      </c>
      <c r="B28" s="112" t="s">
        <v>157</v>
      </c>
      <c r="C28" s="112"/>
      <c r="D28" s="112"/>
      <c r="E28" s="112"/>
      <c r="F28" s="112"/>
      <c r="G28" s="112"/>
      <c r="H28" s="37">
        <v>3</v>
      </c>
      <c r="I28" s="40"/>
      <c r="J28" s="41"/>
      <c r="K28" s="41"/>
      <c r="L28" s="41"/>
      <c r="M28" s="41"/>
      <c r="N28" s="41"/>
      <c r="O28" s="41"/>
      <c r="P28" s="41"/>
      <c r="Q28" s="41"/>
      <c r="R28" s="42" t="s">
        <v>158</v>
      </c>
      <c r="S28" s="72"/>
      <c r="T28" s="43" t="s">
        <v>159</v>
      </c>
      <c r="U28" s="43"/>
      <c r="V28" s="41"/>
      <c r="W28" s="41"/>
      <c r="X28" s="41"/>
      <c r="Y28" s="41"/>
      <c r="Z28" s="44"/>
      <c r="AA28" s="38" t="str">
        <f t="shared" ref="AA28:AA33" si="1">IF(S28="","─",S28*H28)</f>
        <v>─</v>
      </c>
    </row>
    <row r="29" spans="1:27" ht="30" customHeight="1">
      <c r="A29" s="36" t="s">
        <v>160</v>
      </c>
      <c r="B29" s="112" t="s">
        <v>161</v>
      </c>
      <c r="C29" s="112"/>
      <c r="D29" s="112"/>
      <c r="E29" s="112"/>
      <c r="F29" s="112"/>
      <c r="G29" s="112"/>
      <c r="H29" s="37">
        <v>2</v>
      </c>
      <c r="I29" s="40"/>
      <c r="J29" s="41"/>
      <c r="K29" s="41"/>
      <c r="L29" s="41"/>
      <c r="M29" s="41"/>
      <c r="N29" s="41"/>
      <c r="O29" s="41"/>
      <c r="P29" s="41"/>
      <c r="Q29" s="41"/>
      <c r="R29" s="42" t="s">
        <v>158</v>
      </c>
      <c r="S29" s="72"/>
      <c r="T29" s="43" t="s">
        <v>159</v>
      </c>
      <c r="U29" s="43"/>
      <c r="V29" s="41"/>
      <c r="W29" s="41"/>
      <c r="X29" s="41"/>
      <c r="Y29" s="41"/>
      <c r="Z29" s="44"/>
      <c r="AA29" s="38" t="str">
        <f t="shared" si="1"/>
        <v>─</v>
      </c>
    </row>
    <row r="30" spans="1:27" ht="20.100000000000001" customHeight="1">
      <c r="A30" s="36" t="s">
        <v>162</v>
      </c>
      <c r="B30" s="112" t="s">
        <v>163</v>
      </c>
      <c r="C30" s="112"/>
      <c r="D30" s="112"/>
      <c r="E30" s="112"/>
      <c r="F30" s="112"/>
      <c r="G30" s="112"/>
      <c r="H30" s="37">
        <v>5</v>
      </c>
      <c r="I30" s="40"/>
      <c r="J30" s="41"/>
      <c r="K30" s="41"/>
      <c r="L30" s="41"/>
      <c r="M30" s="41"/>
      <c r="N30" s="41"/>
      <c r="O30" s="41"/>
      <c r="P30" s="41"/>
      <c r="Q30" s="41"/>
      <c r="R30" s="42" t="s">
        <v>158</v>
      </c>
      <c r="S30" s="72"/>
      <c r="T30" s="43" t="s">
        <v>159</v>
      </c>
      <c r="U30" s="43"/>
      <c r="V30" s="41"/>
      <c r="W30" s="41"/>
      <c r="X30" s="41"/>
      <c r="Y30" s="41"/>
      <c r="Z30" s="44"/>
      <c r="AA30" s="38" t="str">
        <f t="shared" si="1"/>
        <v>─</v>
      </c>
    </row>
    <row r="31" spans="1:27" ht="30" customHeight="1">
      <c r="A31" s="36" t="s">
        <v>164</v>
      </c>
      <c r="B31" s="102" t="s">
        <v>165</v>
      </c>
      <c r="C31" s="158"/>
      <c r="D31" s="158"/>
      <c r="E31" s="158"/>
      <c r="F31" s="158"/>
      <c r="G31" s="159"/>
      <c r="H31" s="37">
        <v>2</v>
      </c>
      <c r="I31" s="40"/>
      <c r="J31" s="41"/>
      <c r="K31" s="41"/>
      <c r="L31" s="41"/>
      <c r="M31" s="41"/>
      <c r="N31" s="41"/>
      <c r="O31" s="41"/>
      <c r="P31" s="41"/>
      <c r="Q31" s="41"/>
      <c r="R31" s="42" t="s">
        <v>158</v>
      </c>
      <c r="S31" s="72"/>
      <c r="T31" s="43" t="s">
        <v>159</v>
      </c>
      <c r="U31" s="43"/>
      <c r="V31" s="41"/>
      <c r="W31" s="41"/>
      <c r="X31" s="41"/>
      <c r="Y31" s="41"/>
      <c r="Z31" s="44"/>
      <c r="AA31" s="38" t="str">
        <f t="shared" si="1"/>
        <v>─</v>
      </c>
    </row>
    <row r="32" spans="1:27" ht="42.75" customHeight="1">
      <c r="A32" s="36" t="s">
        <v>166</v>
      </c>
      <c r="B32" s="102" t="s">
        <v>167</v>
      </c>
      <c r="C32" s="158"/>
      <c r="D32" s="158"/>
      <c r="E32" s="158"/>
      <c r="F32" s="158"/>
      <c r="G32" s="159"/>
      <c r="H32" s="37">
        <v>1</v>
      </c>
      <c r="I32" s="40"/>
      <c r="J32" s="41"/>
      <c r="K32" s="41"/>
      <c r="L32" s="41"/>
      <c r="M32" s="41"/>
      <c r="N32" s="41"/>
      <c r="O32" s="41"/>
      <c r="P32" s="41"/>
      <c r="Q32" s="41"/>
      <c r="R32" s="42" t="s">
        <v>168</v>
      </c>
      <c r="S32" s="72"/>
      <c r="T32" s="43" t="s">
        <v>169</v>
      </c>
      <c r="U32" s="43"/>
      <c r="V32" s="41"/>
      <c r="W32" s="41"/>
      <c r="X32" s="41"/>
      <c r="Y32" s="41"/>
      <c r="Z32" s="44"/>
      <c r="AA32" s="38" t="str">
        <f t="shared" si="1"/>
        <v>─</v>
      </c>
    </row>
    <row r="33" spans="1:27" ht="42.75" customHeight="1">
      <c r="A33" s="36" t="s">
        <v>170</v>
      </c>
      <c r="B33" s="112" t="s">
        <v>171</v>
      </c>
      <c r="C33" s="112"/>
      <c r="D33" s="112"/>
      <c r="E33" s="112"/>
      <c r="F33" s="112"/>
      <c r="G33" s="112"/>
      <c r="H33" s="37">
        <v>2</v>
      </c>
      <c r="I33" s="40"/>
      <c r="J33" s="41"/>
      <c r="K33" s="41"/>
      <c r="L33" s="41"/>
      <c r="M33" s="41"/>
      <c r="N33" s="41"/>
      <c r="O33" s="41"/>
      <c r="P33" s="41"/>
      <c r="Q33" s="41"/>
      <c r="R33" s="42" t="s">
        <v>158</v>
      </c>
      <c r="S33" s="72"/>
      <c r="T33" s="43" t="s">
        <v>159</v>
      </c>
      <c r="U33" s="43"/>
      <c r="V33" s="41"/>
      <c r="W33" s="41"/>
      <c r="X33" s="41"/>
      <c r="Y33" s="41"/>
      <c r="Z33" s="44"/>
      <c r="AA33" s="38" t="str">
        <f t="shared" si="1"/>
        <v>─</v>
      </c>
    </row>
    <row r="34" spans="1:27" ht="30" customHeight="1">
      <c r="A34" s="45" t="s">
        <v>172</v>
      </c>
      <c r="B34" s="112" t="s">
        <v>173</v>
      </c>
      <c r="C34" s="112"/>
      <c r="D34" s="112"/>
      <c r="E34" s="112"/>
      <c r="F34" s="112"/>
      <c r="G34" s="112"/>
      <c r="H34" s="37">
        <v>5</v>
      </c>
      <c r="I34" s="70"/>
      <c r="J34" s="147" t="s">
        <v>174</v>
      </c>
      <c r="K34" s="147"/>
      <c r="L34" s="147"/>
      <c r="M34" s="147"/>
      <c r="N34" s="147"/>
      <c r="O34" s="39"/>
      <c r="P34" s="154"/>
      <c r="Q34" s="154"/>
      <c r="R34" s="154"/>
      <c r="S34" s="154"/>
      <c r="T34" s="154"/>
      <c r="U34" s="39"/>
      <c r="V34" s="155"/>
      <c r="W34" s="156"/>
      <c r="X34" s="156"/>
      <c r="Y34" s="156"/>
      <c r="Z34" s="157"/>
      <c r="AA34" s="38" t="str">
        <f>IF(AND(I34="",O34="",U34=""),"─",IF(AND(U34="",O34=""),H34,IF(U34="",H34*3,H34*5)))</f>
        <v>─</v>
      </c>
    </row>
    <row r="35" spans="1:27" ht="20.100000000000001" customHeight="1">
      <c r="A35" s="45" t="s">
        <v>175</v>
      </c>
      <c r="B35" s="112" t="s">
        <v>176</v>
      </c>
      <c r="C35" s="112"/>
      <c r="D35" s="112"/>
      <c r="E35" s="112"/>
      <c r="F35" s="112"/>
      <c r="G35" s="112"/>
      <c r="H35" s="37">
        <v>2</v>
      </c>
      <c r="I35" s="70"/>
      <c r="J35" s="147" t="s">
        <v>177</v>
      </c>
      <c r="K35" s="147"/>
      <c r="L35" s="147"/>
      <c r="M35" s="147"/>
      <c r="N35" s="147"/>
      <c r="O35" s="39"/>
      <c r="P35" s="154"/>
      <c r="Q35" s="154"/>
      <c r="R35" s="154"/>
      <c r="S35" s="154"/>
      <c r="T35" s="154"/>
      <c r="U35" s="70"/>
      <c r="V35" s="151" t="s">
        <v>178</v>
      </c>
      <c r="W35" s="152"/>
      <c r="X35" s="152"/>
      <c r="Y35" s="152"/>
      <c r="Z35" s="153"/>
      <c r="AA35" s="38" t="str">
        <f>IF(AND(I35="",O35="",U35=""),"─",IF(AND(U35="",O35=""),H35,IF(U35="",H35*3,H35*5)))</f>
        <v>─</v>
      </c>
    </row>
    <row r="36" spans="1:27" ht="20.100000000000001" customHeight="1">
      <c r="A36" s="102" t="s">
        <v>179</v>
      </c>
      <c r="B36" s="158"/>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9"/>
      <c r="AA36" s="46">
        <f>SUM(AA14:AA35)</f>
        <v>0</v>
      </c>
    </row>
    <row r="37" spans="1:27" ht="20.100000000000001" customHeight="1">
      <c r="A37" s="47"/>
    </row>
    <row r="38" spans="1:27" ht="22.2" customHeight="1">
      <c r="J38" s="182" t="s">
        <v>280</v>
      </c>
      <c r="K38" s="182"/>
      <c r="L38" s="182"/>
      <c r="M38" s="182"/>
      <c r="N38" s="182"/>
      <c r="O38" s="182"/>
      <c r="P38" s="182"/>
      <c r="Q38" s="182"/>
      <c r="R38" s="182"/>
      <c r="S38" s="182"/>
      <c r="T38" s="182"/>
      <c r="U38" s="183">
        <f>AA36*6000</f>
        <v>0</v>
      </c>
      <c r="V38" s="183"/>
      <c r="W38" s="183"/>
      <c r="X38" s="183"/>
      <c r="Y38" s="183"/>
      <c r="Z38" s="183"/>
      <c r="AA38" s="4" t="s">
        <v>30</v>
      </c>
    </row>
  </sheetData>
  <sheetProtection sheet="1" selectLockedCells="1"/>
  <mergeCells count="103">
    <mergeCell ref="O1:T1"/>
    <mergeCell ref="O2:T2"/>
    <mergeCell ref="U1:AA1"/>
    <mergeCell ref="U2:AA2"/>
    <mergeCell ref="H1:N1"/>
    <mergeCell ref="D1:G1"/>
    <mergeCell ref="A4:AA4"/>
    <mergeCell ref="A9:AA9"/>
    <mergeCell ref="A6:G6"/>
    <mergeCell ref="A7:G7"/>
    <mergeCell ref="H8:N8"/>
    <mergeCell ref="O8:T8"/>
    <mergeCell ref="J38:T38"/>
    <mergeCell ref="U38:Z38"/>
    <mergeCell ref="V18:Z18"/>
    <mergeCell ref="V17:Z17"/>
    <mergeCell ref="A2:G2"/>
    <mergeCell ref="H2:N2"/>
    <mergeCell ref="J13:L13"/>
    <mergeCell ref="P13:R13"/>
    <mergeCell ref="V13:X13"/>
    <mergeCell ref="I11:AA11"/>
    <mergeCell ref="I12:N12"/>
    <mergeCell ref="O12:T12"/>
    <mergeCell ref="U12:Z12"/>
    <mergeCell ref="B18:G18"/>
    <mergeCell ref="A25:A26"/>
    <mergeCell ref="B25:G26"/>
    <mergeCell ref="H26:N26"/>
    <mergeCell ref="P26:T26"/>
    <mergeCell ref="A21:A22"/>
    <mergeCell ref="B21:G22"/>
    <mergeCell ref="P22:T22"/>
    <mergeCell ref="B29:G29"/>
    <mergeCell ref="B30:G30"/>
    <mergeCell ref="B33:G33"/>
    <mergeCell ref="B27:G27"/>
    <mergeCell ref="J27:N27"/>
    <mergeCell ref="B31:G31"/>
    <mergeCell ref="B32:G32"/>
    <mergeCell ref="B28:G28"/>
    <mergeCell ref="P27:T27"/>
    <mergeCell ref="A36:Z36"/>
    <mergeCell ref="B34:G34"/>
    <mergeCell ref="J34:N34"/>
    <mergeCell ref="P34:T34"/>
    <mergeCell ref="V34:Z34"/>
    <mergeCell ref="B35:G35"/>
    <mergeCell ref="J35:N35"/>
    <mergeCell ref="P35:T35"/>
    <mergeCell ref="V35:Z35"/>
    <mergeCell ref="V27:Z27"/>
    <mergeCell ref="J25:N25"/>
    <mergeCell ref="P25:T25"/>
    <mergeCell ref="V25:Z25"/>
    <mergeCell ref="B24:G24"/>
    <mergeCell ref="J24:N24"/>
    <mergeCell ref="P24:T24"/>
    <mergeCell ref="B20:G20"/>
    <mergeCell ref="J20:N20"/>
    <mergeCell ref="P20:T20"/>
    <mergeCell ref="J21:N21"/>
    <mergeCell ref="P21:T21"/>
    <mergeCell ref="B23:G23"/>
    <mergeCell ref="J23:N23"/>
    <mergeCell ref="P23:T23"/>
    <mergeCell ref="H22:N22"/>
    <mergeCell ref="V24:Z24"/>
    <mergeCell ref="U26:Z26"/>
    <mergeCell ref="V20:Z20"/>
    <mergeCell ref="V15:Z15"/>
    <mergeCell ref="H6:N6"/>
    <mergeCell ref="H7:AA7"/>
    <mergeCell ref="B14:G14"/>
    <mergeCell ref="J14:N14"/>
    <mergeCell ref="P14:T14"/>
    <mergeCell ref="V14:Z14"/>
    <mergeCell ref="B15:G15"/>
    <mergeCell ref="J15:N15"/>
    <mergeCell ref="P15:T15"/>
    <mergeCell ref="A11:G13"/>
    <mergeCell ref="H11:H13"/>
    <mergeCell ref="AA12:AA13"/>
    <mergeCell ref="U8:AA8"/>
    <mergeCell ref="U6:AA6"/>
    <mergeCell ref="O6:T6"/>
    <mergeCell ref="A8:G8"/>
    <mergeCell ref="B16:G16"/>
    <mergeCell ref="J16:N16"/>
    <mergeCell ref="P16:T16"/>
    <mergeCell ref="B19:G19"/>
    <mergeCell ref="J19:N19"/>
    <mergeCell ref="P19:T19"/>
    <mergeCell ref="U22:Z22"/>
    <mergeCell ref="V21:Z21"/>
    <mergeCell ref="V23:Z23"/>
    <mergeCell ref="V16:Z16"/>
    <mergeCell ref="J18:N18"/>
    <mergeCell ref="P18:T18"/>
    <mergeCell ref="V19:Z19"/>
    <mergeCell ref="B17:G17"/>
    <mergeCell ref="J17:N17"/>
    <mergeCell ref="P17:T17"/>
  </mergeCells>
  <phoneticPr fontId="2"/>
  <dataValidations count="1">
    <dataValidation type="list" allowBlank="1" showInputMessage="1" showErrorMessage="1" sqref="I14:I17 O14:O21 U14 U16:U21 I20:I21 I23:I25 O23:O25 U23:U25 I27 O27 U27 I34:I35 U35" xr:uid="{C5CF5251-8C09-464C-95A6-6676B79ADB04}">
      <formula1>"○"</formula1>
    </dataValidation>
  </dataValidations>
  <printOptions horizontalCentered="1"/>
  <pageMargins left="0.78740157480314965" right="0.51181102362204722" top="0.78740157480314965" bottom="0.19685039370078741" header="0.51181102362204722" footer="0.31496062992125984"/>
  <pageSetup paperSize="9" scale="87" orientation="portrait" r:id="rId1"/>
  <headerFooter alignWithMargins="0">
    <oddHeader>&amp;R2023年8月1日改正版</oddHeader>
  </headerFooter>
  <ignoredErrors>
    <ignoredError sqref="AA26"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0"/>
  <sheetViews>
    <sheetView view="pageBreakPreview" zoomScaleNormal="85" zoomScaleSheetLayoutView="100" workbookViewId="0">
      <selection activeCell="O15" sqref="O15"/>
    </sheetView>
  </sheetViews>
  <sheetFormatPr defaultColWidth="3.6640625" defaultRowHeight="20.100000000000001" customHeight="1"/>
  <cols>
    <col min="1" max="1" width="2.88671875" style="7" bestFit="1" customWidth="1"/>
    <col min="2" max="2" width="3.6640625" style="7"/>
    <col min="3" max="3" width="3.6640625" style="7" customWidth="1"/>
    <col min="4" max="7" width="3.6640625" style="7"/>
    <col min="8" max="9" width="3.6640625" style="7" customWidth="1"/>
    <col min="10" max="12" width="3.6640625" style="7"/>
    <col min="13" max="13" width="3.6640625" style="7" customWidth="1"/>
    <col min="14" max="18" width="3.6640625" style="7"/>
    <col min="19" max="19" width="3.6640625" style="7" customWidth="1"/>
    <col min="20" max="24" width="3.6640625" style="7"/>
    <col min="25" max="25" width="3.6640625" style="7" customWidth="1"/>
    <col min="26" max="26" width="3.6640625" style="7"/>
    <col min="27" max="27" width="4.6640625" style="7" customWidth="1"/>
    <col min="28" max="251" width="3.6640625" style="7"/>
    <col min="252" max="252" width="2.88671875" style="7" bestFit="1" customWidth="1"/>
    <col min="253" max="507" width="3.6640625" style="7"/>
    <col min="508" max="508" width="2.88671875" style="7" bestFit="1" customWidth="1"/>
    <col min="509" max="763" width="3.6640625" style="7"/>
    <col min="764" max="764" width="2.88671875" style="7" bestFit="1" customWidth="1"/>
    <col min="765" max="1019" width="3.6640625" style="7"/>
    <col min="1020" max="1020" width="2.88671875" style="7" bestFit="1" customWidth="1"/>
    <col min="1021" max="1275" width="3.6640625" style="7"/>
    <col min="1276" max="1276" width="2.88671875" style="7" bestFit="1" customWidth="1"/>
    <col min="1277" max="1531" width="3.6640625" style="7"/>
    <col min="1532" max="1532" width="2.88671875" style="7" bestFit="1" customWidth="1"/>
    <col min="1533" max="1787" width="3.6640625" style="7"/>
    <col min="1788" max="1788" width="2.88671875" style="7" bestFit="1" customWidth="1"/>
    <col min="1789" max="2043" width="3.6640625" style="7"/>
    <col min="2044" max="2044" width="2.88671875" style="7" bestFit="1" customWidth="1"/>
    <col min="2045" max="2299" width="3.6640625" style="7"/>
    <col min="2300" max="2300" width="2.88671875" style="7" bestFit="1" customWidth="1"/>
    <col min="2301" max="2555" width="3.6640625" style="7"/>
    <col min="2556" max="2556" width="2.88671875" style="7" bestFit="1" customWidth="1"/>
    <col min="2557" max="2811" width="3.6640625" style="7"/>
    <col min="2812" max="2812" width="2.88671875" style="7" bestFit="1" customWidth="1"/>
    <col min="2813" max="3067" width="3.6640625" style="7"/>
    <col min="3068" max="3068" width="2.88671875" style="7" bestFit="1" customWidth="1"/>
    <col min="3069" max="3323" width="3.6640625" style="7"/>
    <col min="3324" max="3324" width="2.88671875" style="7" bestFit="1" customWidth="1"/>
    <col min="3325" max="3579" width="3.6640625" style="7"/>
    <col min="3580" max="3580" width="2.88671875" style="7" bestFit="1" customWidth="1"/>
    <col min="3581" max="3835" width="3.6640625" style="7"/>
    <col min="3836" max="3836" width="2.88671875" style="7" bestFit="1" customWidth="1"/>
    <col min="3837" max="4091" width="3.6640625" style="7"/>
    <col min="4092" max="4092" width="2.88671875" style="7" bestFit="1" customWidth="1"/>
    <col min="4093" max="4347" width="3.6640625" style="7"/>
    <col min="4348" max="4348" width="2.88671875" style="7" bestFit="1" customWidth="1"/>
    <col min="4349" max="4603" width="3.6640625" style="7"/>
    <col min="4604" max="4604" width="2.88671875" style="7" bestFit="1" customWidth="1"/>
    <col min="4605" max="4859" width="3.6640625" style="7"/>
    <col min="4860" max="4860" width="2.88671875" style="7" bestFit="1" customWidth="1"/>
    <col min="4861" max="5115" width="3.6640625" style="7"/>
    <col min="5116" max="5116" width="2.88671875" style="7" bestFit="1" customWidth="1"/>
    <col min="5117" max="5371" width="3.6640625" style="7"/>
    <col min="5372" max="5372" width="2.88671875" style="7" bestFit="1" customWidth="1"/>
    <col min="5373" max="5627" width="3.6640625" style="7"/>
    <col min="5628" max="5628" width="2.88671875" style="7" bestFit="1" customWidth="1"/>
    <col min="5629" max="5883" width="3.6640625" style="7"/>
    <col min="5884" max="5884" width="2.88671875" style="7" bestFit="1" customWidth="1"/>
    <col min="5885" max="6139" width="3.6640625" style="7"/>
    <col min="6140" max="6140" width="2.88671875" style="7" bestFit="1" customWidth="1"/>
    <col min="6141" max="6395" width="3.6640625" style="7"/>
    <col min="6396" max="6396" width="2.88671875" style="7" bestFit="1" customWidth="1"/>
    <col min="6397" max="6651" width="3.6640625" style="7"/>
    <col min="6652" max="6652" width="2.88671875" style="7" bestFit="1" customWidth="1"/>
    <col min="6653" max="6907" width="3.6640625" style="7"/>
    <col min="6908" max="6908" width="2.88671875" style="7" bestFit="1" customWidth="1"/>
    <col min="6909" max="7163" width="3.6640625" style="7"/>
    <col min="7164" max="7164" width="2.88671875" style="7" bestFit="1" customWidth="1"/>
    <col min="7165" max="7419" width="3.6640625" style="7"/>
    <col min="7420" max="7420" width="2.88671875" style="7" bestFit="1" customWidth="1"/>
    <col min="7421" max="7675" width="3.6640625" style="7"/>
    <col min="7676" max="7676" width="2.88671875" style="7" bestFit="1" customWidth="1"/>
    <col min="7677" max="7931" width="3.6640625" style="7"/>
    <col min="7932" max="7932" width="2.88671875" style="7" bestFit="1" customWidth="1"/>
    <col min="7933" max="8187" width="3.6640625" style="7"/>
    <col min="8188" max="8188" width="2.88671875" style="7" bestFit="1" customWidth="1"/>
    <col min="8189" max="8443" width="3.6640625" style="7"/>
    <col min="8444" max="8444" width="2.88671875" style="7" bestFit="1" customWidth="1"/>
    <col min="8445" max="8699" width="3.6640625" style="7"/>
    <col min="8700" max="8700" width="2.88671875" style="7" bestFit="1" customWidth="1"/>
    <col min="8701" max="8955" width="3.6640625" style="7"/>
    <col min="8956" max="8956" width="2.88671875" style="7" bestFit="1" customWidth="1"/>
    <col min="8957" max="9211" width="3.6640625" style="7"/>
    <col min="9212" max="9212" width="2.88671875" style="7" bestFit="1" customWidth="1"/>
    <col min="9213" max="9467" width="3.6640625" style="7"/>
    <col min="9468" max="9468" width="2.88671875" style="7" bestFit="1" customWidth="1"/>
    <col min="9469" max="9723" width="3.6640625" style="7"/>
    <col min="9724" max="9724" width="2.88671875" style="7" bestFit="1" customWidth="1"/>
    <col min="9725" max="9979" width="3.6640625" style="7"/>
    <col min="9980" max="9980" width="2.88671875" style="7" bestFit="1" customWidth="1"/>
    <col min="9981" max="10235" width="3.6640625" style="7"/>
    <col min="10236" max="10236" width="2.88671875" style="7" bestFit="1" customWidth="1"/>
    <col min="10237" max="10491" width="3.6640625" style="7"/>
    <col min="10492" max="10492" width="2.88671875" style="7" bestFit="1" customWidth="1"/>
    <col min="10493" max="10747" width="3.6640625" style="7"/>
    <col min="10748" max="10748" width="2.88671875" style="7" bestFit="1" customWidth="1"/>
    <col min="10749" max="11003" width="3.6640625" style="7"/>
    <col min="11004" max="11004" width="2.88671875" style="7" bestFit="1" customWidth="1"/>
    <col min="11005" max="11259" width="3.6640625" style="7"/>
    <col min="11260" max="11260" width="2.88671875" style="7" bestFit="1" customWidth="1"/>
    <col min="11261" max="11515" width="3.6640625" style="7"/>
    <col min="11516" max="11516" width="2.88671875" style="7" bestFit="1" customWidth="1"/>
    <col min="11517" max="11771" width="3.6640625" style="7"/>
    <col min="11772" max="11772" width="2.88671875" style="7" bestFit="1" customWidth="1"/>
    <col min="11773" max="12027" width="3.6640625" style="7"/>
    <col min="12028" max="12028" width="2.88671875" style="7" bestFit="1" customWidth="1"/>
    <col min="12029" max="12283" width="3.6640625" style="7"/>
    <col min="12284" max="12284" width="2.88671875" style="7" bestFit="1" customWidth="1"/>
    <col min="12285" max="12539" width="3.6640625" style="7"/>
    <col min="12540" max="12540" width="2.88671875" style="7" bestFit="1" customWidth="1"/>
    <col min="12541" max="12795" width="3.6640625" style="7"/>
    <col min="12796" max="12796" width="2.88671875" style="7" bestFit="1" customWidth="1"/>
    <col min="12797" max="13051" width="3.6640625" style="7"/>
    <col min="13052" max="13052" width="2.88671875" style="7" bestFit="1" customWidth="1"/>
    <col min="13053" max="13307" width="3.6640625" style="7"/>
    <col min="13308" max="13308" width="2.88671875" style="7" bestFit="1" customWidth="1"/>
    <col min="13309" max="13563" width="3.6640625" style="7"/>
    <col min="13564" max="13564" width="2.88671875" style="7" bestFit="1" customWidth="1"/>
    <col min="13565" max="13819" width="3.6640625" style="7"/>
    <col min="13820" max="13820" width="2.88671875" style="7" bestFit="1" customWidth="1"/>
    <col min="13821" max="14075" width="3.6640625" style="7"/>
    <col min="14076" max="14076" width="2.88671875" style="7" bestFit="1" customWidth="1"/>
    <col min="14077" max="14331" width="3.6640625" style="7"/>
    <col min="14332" max="14332" width="2.88671875" style="7" bestFit="1" customWidth="1"/>
    <col min="14333" max="14587" width="3.6640625" style="7"/>
    <col min="14588" max="14588" width="2.88671875" style="7" bestFit="1" customWidth="1"/>
    <col min="14589" max="14843" width="3.6640625" style="7"/>
    <col min="14844" max="14844" width="2.88671875" style="7" bestFit="1" customWidth="1"/>
    <col min="14845" max="15099" width="3.6640625" style="7"/>
    <col min="15100" max="15100" width="2.88671875" style="7" bestFit="1" customWidth="1"/>
    <col min="15101" max="15355" width="3.6640625" style="7"/>
    <col min="15356" max="15356" width="2.88671875" style="7" bestFit="1" customWidth="1"/>
    <col min="15357" max="15611" width="3.6640625" style="7"/>
    <col min="15612" max="15612" width="2.88671875" style="7" bestFit="1" customWidth="1"/>
    <col min="15613" max="15867" width="3.6640625" style="7"/>
    <col min="15868" max="15868" width="2.88671875" style="7" bestFit="1" customWidth="1"/>
    <col min="15869" max="16123" width="3.6640625" style="7"/>
    <col min="16124" max="16124" width="2.88671875" style="7" bestFit="1" customWidth="1"/>
    <col min="16125" max="16384" width="3.6640625" style="7"/>
  </cols>
  <sheetData>
    <row r="1" spans="1:27" ht="20.100000000000001" customHeight="1">
      <c r="A1" s="2" t="s">
        <v>180</v>
      </c>
      <c r="B1" s="2"/>
      <c r="C1" s="2"/>
      <c r="D1" s="131" t="s">
        <v>80</v>
      </c>
      <c r="E1" s="131"/>
      <c r="F1" s="131"/>
      <c r="G1" s="131"/>
      <c r="H1" s="131" t="str">
        <f>IF(治験経費1_経費算出基準!G1="","",治験経費1_経費算出基準!G1)</f>
        <v/>
      </c>
      <c r="I1" s="131"/>
      <c r="J1" s="131"/>
      <c r="K1" s="131"/>
      <c r="L1" s="131"/>
      <c r="M1" s="131"/>
      <c r="N1" s="131"/>
      <c r="O1" s="131" t="s">
        <v>8</v>
      </c>
      <c r="P1" s="131"/>
      <c r="Q1" s="131"/>
      <c r="R1" s="131"/>
      <c r="S1" s="131"/>
      <c r="T1" s="131"/>
      <c r="U1" s="131" t="str">
        <f>IF(治験経費1_経費算出基準!S1="","",治験経費1_経費算出基準!S1)</f>
        <v/>
      </c>
      <c r="V1" s="131"/>
      <c r="W1" s="131"/>
      <c r="X1" s="131"/>
      <c r="Y1" s="131"/>
      <c r="Z1" s="131"/>
      <c r="AA1" s="131"/>
    </row>
    <row r="2" spans="1:27" ht="20.100000000000001" customHeight="1">
      <c r="A2" s="112" t="s">
        <v>2</v>
      </c>
      <c r="B2" s="112"/>
      <c r="C2" s="112"/>
      <c r="D2" s="112"/>
      <c r="E2" s="112"/>
      <c r="F2" s="112"/>
      <c r="G2" s="112"/>
      <c r="H2" s="131" t="str">
        <f>IF(治験経費1_経費算出基準!G2="","",治験経費1_経費算出基準!G2)</f>
        <v/>
      </c>
      <c r="I2" s="131"/>
      <c r="J2" s="131"/>
      <c r="K2" s="131"/>
      <c r="L2" s="131"/>
      <c r="M2" s="131"/>
      <c r="N2" s="184"/>
      <c r="O2" s="131" t="s">
        <v>3</v>
      </c>
      <c r="P2" s="131"/>
      <c r="Q2" s="131"/>
      <c r="R2" s="131"/>
      <c r="S2" s="131"/>
      <c r="T2" s="131"/>
      <c r="U2" s="193" t="str">
        <f>IF(治験経費1_経費算出基準!S2="","",治験経費1_経費算出基準!S2)</f>
        <v>20xx/xx/xx</v>
      </c>
      <c r="V2" s="193"/>
      <c r="W2" s="193"/>
      <c r="X2" s="193"/>
      <c r="Y2" s="193"/>
      <c r="Z2" s="193"/>
      <c r="AA2" s="193"/>
    </row>
    <row r="3" spans="1:27" customFormat="1" ht="7.35" customHeight="1">
      <c r="A3" s="28"/>
      <c r="F3" s="29"/>
      <c r="G3" s="29"/>
    </row>
    <row r="4" spans="1:27" s="5" customFormat="1" ht="26.25" customHeight="1">
      <c r="A4" s="194" t="s">
        <v>181</v>
      </c>
      <c r="B4" s="194"/>
      <c r="C4" s="194"/>
      <c r="D4" s="194"/>
      <c r="E4" s="194"/>
      <c r="F4" s="194"/>
      <c r="G4" s="194"/>
      <c r="H4" s="194"/>
      <c r="I4" s="194"/>
      <c r="J4" s="194"/>
      <c r="K4" s="194"/>
      <c r="L4" s="194"/>
      <c r="M4" s="194"/>
      <c r="N4" s="194"/>
      <c r="O4" s="194"/>
      <c r="P4" s="194"/>
      <c r="Q4" s="194"/>
      <c r="R4" s="194"/>
      <c r="S4" s="194"/>
      <c r="T4" s="194"/>
      <c r="U4" s="194"/>
      <c r="V4" s="194"/>
      <c r="W4" s="194"/>
      <c r="X4" s="194"/>
      <c r="Y4" s="194"/>
      <c r="Z4" s="194"/>
      <c r="AA4" s="194"/>
    </row>
    <row r="5" spans="1:27" s="5" customFormat="1" ht="8.1" customHeight="1">
      <c r="A5" s="6"/>
      <c r="B5" s="6"/>
      <c r="C5" s="6"/>
      <c r="D5" s="6"/>
      <c r="E5" s="6"/>
      <c r="F5" s="6"/>
      <c r="G5" s="6"/>
      <c r="H5" s="6"/>
      <c r="I5" s="6"/>
      <c r="J5" s="6"/>
      <c r="K5" s="6"/>
      <c r="L5" s="6"/>
      <c r="M5" s="6"/>
      <c r="N5" s="6"/>
      <c r="O5" s="6"/>
      <c r="P5" s="6"/>
      <c r="Q5" s="6"/>
      <c r="R5" s="6"/>
      <c r="S5" s="6"/>
      <c r="T5" s="6"/>
      <c r="U5" s="6"/>
      <c r="V5" s="6"/>
      <c r="W5" s="6"/>
      <c r="X5" s="6"/>
      <c r="Y5" s="6"/>
      <c r="Z5" s="6"/>
      <c r="AA5" s="6"/>
    </row>
    <row r="6" spans="1:27" ht="25.5" customHeight="1">
      <c r="A6" s="116" t="s">
        <v>11</v>
      </c>
      <c r="B6" s="116"/>
      <c r="C6" s="116"/>
      <c r="D6" s="116"/>
      <c r="E6" s="116"/>
      <c r="F6" s="116"/>
      <c r="G6" s="116"/>
      <c r="H6" s="112" t="str">
        <f>IF(治験経費1_経費算出基準!G6="","",治験経費1_経費算出基準!G6)</f>
        <v/>
      </c>
      <c r="I6" s="112"/>
      <c r="J6" s="112"/>
      <c r="K6" s="112"/>
      <c r="L6" s="112"/>
      <c r="M6" s="112"/>
      <c r="N6" s="112"/>
      <c r="O6" s="119" t="s">
        <v>12</v>
      </c>
      <c r="P6" s="119"/>
      <c r="Q6" s="119"/>
      <c r="R6" s="119"/>
      <c r="S6" s="119"/>
      <c r="T6" s="119"/>
      <c r="U6" s="119" t="str">
        <f>IF(治験経費1_経費算出基準!S6="","",治験経費1_経費算出基準!S6)</f>
        <v/>
      </c>
      <c r="V6" s="119"/>
      <c r="W6" s="119"/>
      <c r="X6" s="119"/>
      <c r="Y6" s="119"/>
      <c r="Z6" s="119"/>
      <c r="AA6" s="119"/>
    </row>
    <row r="7" spans="1:27" ht="34.5" customHeight="1">
      <c r="A7" s="112" t="s">
        <v>13</v>
      </c>
      <c r="B7" s="112"/>
      <c r="C7" s="112"/>
      <c r="D7" s="112"/>
      <c r="E7" s="112"/>
      <c r="F7" s="112"/>
      <c r="G7" s="112"/>
      <c r="H7" s="215" t="str">
        <f>IF(治験経費1_経費算出基準!G7="","",治験経費1_経費算出基準!G7)</f>
        <v/>
      </c>
      <c r="I7" s="215"/>
      <c r="J7" s="215"/>
      <c r="K7" s="215"/>
      <c r="L7" s="215"/>
      <c r="M7" s="215"/>
      <c r="N7" s="215"/>
      <c r="O7" s="215"/>
      <c r="P7" s="215"/>
      <c r="Q7" s="215"/>
      <c r="R7" s="215"/>
      <c r="S7" s="215"/>
      <c r="T7" s="215"/>
      <c r="U7" s="215"/>
      <c r="V7" s="215"/>
      <c r="W7" s="215"/>
      <c r="X7" s="215"/>
      <c r="Y7" s="215"/>
      <c r="Z7" s="215"/>
      <c r="AA7" s="215"/>
    </row>
    <row r="8" spans="1:27" ht="25.5" customHeight="1">
      <c r="A8" s="102" t="s">
        <v>14</v>
      </c>
      <c r="B8" s="158"/>
      <c r="C8" s="158"/>
      <c r="D8" s="158"/>
      <c r="E8" s="158"/>
      <c r="F8" s="158"/>
      <c r="G8" s="159"/>
      <c r="H8" s="102" t="str">
        <f>IF(治験経費1_経費算出基準!G8="","",治験経費1_経費算出基準!G8)</f>
        <v/>
      </c>
      <c r="I8" s="158"/>
      <c r="J8" s="158"/>
      <c r="K8" s="158"/>
      <c r="L8" s="158"/>
      <c r="M8" s="158"/>
      <c r="N8" s="159"/>
      <c r="O8" s="175" t="s">
        <v>83</v>
      </c>
      <c r="P8" s="176"/>
      <c r="Q8" s="176"/>
      <c r="R8" s="176"/>
      <c r="S8" s="176"/>
      <c r="T8" s="177"/>
      <c r="U8" s="175" t="str">
        <f>IF(治験経費1_経費算出基準!S8="","",治験経費1_経費算出基準!S8)</f>
        <v/>
      </c>
      <c r="V8" s="176"/>
      <c r="W8" s="176"/>
      <c r="X8" s="176"/>
      <c r="Y8" s="176"/>
      <c r="Z8" s="176"/>
      <c r="AA8" s="177"/>
    </row>
    <row r="9" spans="1:27" s="5" customFormat="1" ht="19.2">
      <c r="A9" s="220" t="s">
        <v>84</v>
      </c>
      <c r="B9" s="221"/>
      <c r="C9" s="221"/>
      <c r="D9" s="221"/>
      <c r="E9" s="221"/>
      <c r="F9" s="221"/>
      <c r="G9" s="221"/>
      <c r="H9" s="221"/>
      <c r="I9" s="221"/>
      <c r="J9" s="221"/>
      <c r="K9" s="221"/>
      <c r="L9" s="221"/>
      <c r="M9" s="221"/>
      <c r="N9" s="221"/>
      <c r="O9" s="221"/>
      <c r="P9" s="221"/>
      <c r="Q9" s="221"/>
      <c r="R9" s="221"/>
      <c r="S9" s="221"/>
      <c r="T9" s="221"/>
      <c r="U9" s="221"/>
      <c r="V9" s="221"/>
      <c r="W9" s="221"/>
      <c r="X9" s="221"/>
      <c r="Y9" s="221"/>
      <c r="Z9" s="221"/>
      <c r="AA9" s="221"/>
    </row>
    <row r="10" spans="1:27" ht="7.35" customHeight="1">
      <c r="A10" s="30"/>
      <c r="B10" s="30"/>
      <c r="C10" s="30"/>
      <c r="D10" s="30"/>
      <c r="E10" s="30"/>
      <c r="F10" s="30"/>
      <c r="G10" s="30"/>
      <c r="H10" s="31"/>
      <c r="I10" s="31"/>
      <c r="J10" s="31"/>
      <c r="K10" s="31"/>
      <c r="L10" s="31"/>
      <c r="M10" s="31"/>
      <c r="N10" s="31"/>
      <c r="O10" s="31"/>
      <c r="P10" s="31"/>
      <c r="Q10" s="31"/>
      <c r="R10" s="31"/>
      <c r="S10" s="31"/>
      <c r="T10" s="31"/>
      <c r="U10" s="31"/>
      <c r="V10" s="31"/>
      <c r="W10" s="31"/>
      <c r="X10" s="31"/>
      <c r="Y10" s="31"/>
      <c r="Z10" s="31"/>
      <c r="AA10" s="31"/>
    </row>
    <row r="11" spans="1:27" ht="19.5" customHeight="1">
      <c r="A11" s="163" t="s">
        <v>85</v>
      </c>
      <c r="B11" s="164"/>
      <c r="C11" s="164"/>
      <c r="D11" s="164"/>
      <c r="E11" s="164"/>
      <c r="F11" s="164"/>
      <c r="G11" s="165"/>
      <c r="H11" s="172" t="s">
        <v>86</v>
      </c>
      <c r="I11" s="175" t="s">
        <v>87</v>
      </c>
      <c r="J11" s="176"/>
      <c r="K11" s="176"/>
      <c r="L11" s="176"/>
      <c r="M11" s="176"/>
      <c r="N11" s="176"/>
      <c r="O11" s="176"/>
      <c r="P11" s="176"/>
      <c r="Q11" s="176"/>
      <c r="R11" s="176"/>
      <c r="S11" s="176"/>
      <c r="T11" s="176"/>
      <c r="U11" s="176"/>
      <c r="V11" s="176"/>
      <c r="W11" s="176"/>
      <c r="X11" s="176"/>
      <c r="Y11" s="176"/>
      <c r="Z11" s="176"/>
      <c r="AA11" s="177"/>
    </row>
    <row r="12" spans="1:27" ht="20.100000000000001" customHeight="1">
      <c r="A12" s="166"/>
      <c r="B12" s="167"/>
      <c r="C12" s="167"/>
      <c r="D12" s="167"/>
      <c r="E12" s="167"/>
      <c r="F12" s="167"/>
      <c r="G12" s="168"/>
      <c r="H12" s="172"/>
      <c r="I12" s="186" t="s">
        <v>88</v>
      </c>
      <c r="J12" s="187"/>
      <c r="K12" s="187"/>
      <c r="L12" s="187"/>
      <c r="M12" s="187"/>
      <c r="N12" s="188"/>
      <c r="O12" s="186" t="s">
        <v>89</v>
      </c>
      <c r="P12" s="187"/>
      <c r="Q12" s="187"/>
      <c r="R12" s="187"/>
      <c r="S12" s="187"/>
      <c r="T12" s="188"/>
      <c r="U12" s="186" t="s">
        <v>90</v>
      </c>
      <c r="V12" s="187"/>
      <c r="W12" s="187"/>
      <c r="X12" s="187"/>
      <c r="Y12" s="187"/>
      <c r="Z12" s="188"/>
      <c r="AA12" s="219" t="s">
        <v>91</v>
      </c>
    </row>
    <row r="13" spans="1:27" ht="20.100000000000001" customHeight="1">
      <c r="A13" s="169"/>
      <c r="B13" s="170"/>
      <c r="C13" s="170"/>
      <c r="D13" s="170"/>
      <c r="E13" s="170"/>
      <c r="F13" s="170"/>
      <c r="G13" s="171"/>
      <c r="H13" s="172"/>
      <c r="I13" s="32"/>
      <c r="J13" s="33"/>
      <c r="K13" s="33"/>
      <c r="L13" s="49" t="s">
        <v>182</v>
      </c>
      <c r="M13" s="33">
        <v>1</v>
      </c>
      <c r="N13" s="34" t="s">
        <v>93</v>
      </c>
      <c r="O13" s="35"/>
      <c r="P13" s="33"/>
      <c r="Q13" s="33"/>
      <c r="R13" s="49" t="s">
        <v>182</v>
      </c>
      <c r="S13" s="33">
        <v>2</v>
      </c>
      <c r="T13" s="34" t="s">
        <v>93</v>
      </c>
      <c r="U13" s="35"/>
      <c r="V13" s="33"/>
      <c r="W13" s="33"/>
      <c r="X13" s="49" t="s">
        <v>182</v>
      </c>
      <c r="Y13" s="33">
        <v>3</v>
      </c>
      <c r="Z13" s="34" t="s">
        <v>93</v>
      </c>
      <c r="AA13" s="219"/>
    </row>
    <row r="14" spans="1:27" ht="20.100000000000001" customHeight="1">
      <c r="A14" s="45" t="s">
        <v>94</v>
      </c>
      <c r="B14" s="119" t="s">
        <v>183</v>
      </c>
      <c r="C14" s="119"/>
      <c r="D14" s="119"/>
      <c r="E14" s="119"/>
      <c r="F14" s="119"/>
      <c r="G14" s="119"/>
      <c r="H14" s="37">
        <v>1</v>
      </c>
      <c r="I14" s="70"/>
      <c r="J14" s="199" t="s">
        <v>184</v>
      </c>
      <c r="K14" s="199"/>
      <c r="L14" s="199"/>
      <c r="M14" s="199"/>
      <c r="N14" s="199"/>
      <c r="O14" s="70"/>
      <c r="P14" s="199" t="s">
        <v>185</v>
      </c>
      <c r="Q14" s="199"/>
      <c r="R14" s="199"/>
      <c r="S14" s="199"/>
      <c r="T14" s="199"/>
      <c r="U14" s="70"/>
      <c r="V14" s="199" t="s">
        <v>186</v>
      </c>
      <c r="W14" s="199"/>
      <c r="X14" s="199"/>
      <c r="Y14" s="199"/>
      <c r="Z14" s="199"/>
      <c r="AA14" s="38" t="str">
        <f>IF(AND(I14="",O14="",U14=""),"─",IF(AND(U14="",O14=""),H14,IF(U14="",H14*2,H14*3)))</f>
        <v>─</v>
      </c>
    </row>
    <row r="15" spans="1:27" ht="20.100000000000001" customHeight="1">
      <c r="A15" s="45" t="s">
        <v>99</v>
      </c>
      <c r="B15" s="119" t="s">
        <v>187</v>
      </c>
      <c r="C15" s="119"/>
      <c r="D15" s="119"/>
      <c r="E15" s="119"/>
      <c r="F15" s="119"/>
      <c r="G15" s="119"/>
      <c r="H15" s="37">
        <v>2</v>
      </c>
      <c r="I15" s="70"/>
      <c r="J15" s="199" t="s">
        <v>111</v>
      </c>
      <c r="K15" s="199"/>
      <c r="L15" s="199"/>
      <c r="M15" s="199"/>
      <c r="N15" s="199"/>
      <c r="O15" s="70"/>
      <c r="P15" s="199" t="s">
        <v>112</v>
      </c>
      <c r="Q15" s="199"/>
      <c r="R15" s="199"/>
      <c r="S15" s="199"/>
      <c r="T15" s="199"/>
      <c r="U15" s="70"/>
      <c r="V15" s="199" t="s">
        <v>113</v>
      </c>
      <c r="W15" s="199"/>
      <c r="X15" s="199"/>
      <c r="Y15" s="199"/>
      <c r="Z15" s="199"/>
      <c r="AA15" s="38" t="str">
        <f>IF(AND(I15="",O15="",U15=""),"─",IF(AND(U15="",O15=""),H15,IF(U15="",H15*2,H15*3)))</f>
        <v>─</v>
      </c>
    </row>
    <row r="16" spans="1:27" ht="30" customHeight="1">
      <c r="A16" s="205" t="s">
        <v>104</v>
      </c>
      <c r="B16" s="186" t="s">
        <v>188</v>
      </c>
      <c r="C16" s="187"/>
      <c r="D16" s="187"/>
      <c r="E16" s="187"/>
      <c r="F16" s="187"/>
      <c r="G16" s="188"/>
      <c r="H16" s="37">
        <v>3</v>
      </c>
      <c r="I16" s="70"/>
      <c r="J16" s="199" t="s">
        <v>189</v>
      </c>
      <c r="K16" s="199"/>
      <c r="L16" s="199"/>
      <c r="M16" s="199"/>
      <c r="N16" s="199"/>
      <c r="O16" s="70"/>
      <c r="P16" s="199" t="s">
        <v>190</v>
      </c>
      <c r="Q16" s="199"/>
      <c r="R16" s="199"/>
      <c r="S16" s="199"/>
      <c r="T16" s="199"/>
      <c r="U16" s="70"/>
      <c r="V16" s="199" t="s">
        <v>131</v>
      </c>
      <c r="W16" s="199"/>
      <c r="X16" s="199"/>
      <c r="Y16" s="199"/>
      <c r="Z16" s="199"/>
      <c r="AA16" s="38" t="str">
        <f>IF(AND(I16="",O16="",U16=""),"─",IF(AND(U16="",O16=""),H16,IF(U16="",H16*2,H16*3)))</f>
        <v>─</v>
      </c>
    </row>
    <row r="17" spans="1:27" ht="30" customHeight="1">
      <c r="A17" s="206"/>
      <c r="B17" s="213"/>
      <c r="C17" s="185"/>
      <c r="D17" s="185"/>
      <c r="E17" s="185"/>
      <c r="F17" s="185"/>
      <c r="G17" s="214"/>
      <c r="H17" s="179" t="s">
        <v>132</v>
      </c>
      <c r="I17" s="180"/>
      <c r="J17" s="180"/>
      <c r="K17" s="180"/>
      <c r="L17" s="180"/>
      <c r="M17" s="180"/>
      <c r="N17" s="181"/>
      <c r="O17" s="71"/>
      <c r="P17" s="216" t="s">
        <v>133</v>
      </c>
      <c r="Q17" s="217"/>
      <c r="R17" s="217"/>
      <c r="S17" s="217"/>
      <c r="T17" s="218"/>
      <c r="U17" s="148" t="s">
        <v>134</v>
      </c>
      <c r="V17" s="149"/>
      <c r="W17" s="149"/>
      <c r="X17" s="149"/>
      <c r="Y17" s="149"/>
      <c r="Z17" s="150"/>
      <c r="AA17" s="38">
        <f>IF(O17="",0,IF(AND(U16="○",O17&lt;54),0,IF(AND(U16="○",O17&gt;=54),3*ROUNDUP((O17-53)/12,0),3*ROUNDUP(O17/12,0))))</f>
        <v>0</v>
      </c>
    </row>
    <row r="18" spans="1:27" ht="30" customHeight="1">
      <c r="A18" s="205" t="s">
        <v>109</v>
      </c>
      <c r="B18" s="207" t="s">
        <v>191</v>
      </c>
      <c r="C18" s="208"/>
      <c r="D18" s="208"/>
      <c r="E18" s="208"/>
      <c r="F18" s="208"/>
      <c r="G18" s="209"/>
      <c r="H18" s="37">
        <v>2</v>
      </c>
      <c r="I18" s="70"/>
      <c r="J18" s="199" t="s">
        <v>192</v>
      </c>
      <c r="K18" s="199"/>
      <c r="L18" s="199"/>
      <c r="M18" s="199"/>
      <c r="N18" s="199"/>
      <c r="O18" s="70"/>
      <c r="P18" s="199" t="s">
        <v>193</v>
      </c>
      <c r="Q18" s="199"/>
      <c r="R18" s="199"/>
      <c r="S18" s="199"/>
      <c r="T18" s="199"/>
      <c r="U18" s="70"/>
      <c r="V18" s="199" t="s">
        <v>194</v>
      </c>
      <c r="W18" s="199"/>
      <c r="X18" s="199"/>
      <c r="Y18" s="199"/>
      <c r="Z18" s="199"/>
      <c r="AA18" s="38" t="str">
        <f>IF(AND(I18="",O18="",U18=""),"─",IF(AND(U18="",O18=""),H18,IF(U18="",H18*2,H18*3)))</f>
        <v>─</v>
      </c>
    </row>
    <row r="19" spans="1:27" ht="30" customHeight="1">
      <c r="A19" s="206"/>
      <c r="B19" s="210"/>
      <c r="C19" s="211"/>
      <c r="D19" s="211"/>
      <c r="E19" s="211"/>
      <c r="F19" s="211"/>
      <c r="G19" s="212"/>
      <c r="H19" s="179" t="s">
        <v>195</v>
      </c>
      <c r="I19" s="180"/>
      <c r="J19" s="180"/>
      <c r="K19" s="180"/>
      <c r="L19" s="180"/>
      <c r="M19" s="180"/>
      <c r="N19" s="181"/>
      <c r="O19" s="71"/>
      <c r="P19" s="216" t="s">
        <v>21</v>
      </c>
      <c r="Q19" s="217"/>
      <c r="R19" s="217"/>
      <c r="S19" s="217"/>
      <c r="T19" s="218"/>
      <c r="U19" s="148" t="s">
        <v>134</v>
      </c>
      <c r="V19" s="149"/>
      <c r="W19" s="149"/>
      <c r="X19" s="149"/>
      <c r="Y19" s="149"/>
      <c r="Z19" s="150"/>
      <c r="AA19" s="38">
        <f>IF(O19="",0,IF(AND(U18="○",O19&lt;13),0,IF(AND(U18="○",O19&gt;=13),1*ROUNDUP((O19-12)/3,0),1*ROUNDUP(O19/3,0))))</f>
        <v>0</v>
      </c>
    </row>
    <row r="20" spans="1:27" ht="20.100000000000001" customHeight="1">
      <c r="A20" s="45" t="s">
        <v>196</v>
      </c>
      <c r="B20" s="179" t="s">
        <v>197</v>
      </c>
      <c r="C20" s="180"/>
      <c r="D20" s="180"/>
      <c r="E20" s="180"/>
      <c r="F20" s="180"/>
      <c r="G20" s="181"/>
      <c r="H20" s="37">
        <v>2</v>
      </c>
      <c r="I20" s="39"/>
      <c r="J20" s="202"/>
      <c r="K20" s="203"/>
      <c r="L20" s="203"/>
      <c r="M20" s="203"/>
      <c r="N20" s="204"/>
      <c r="O20" s="39"/>
      <c r="P20" s="202"/>
      <c r="Q20" s="203"/>
      <c r="R20" s="203"/>
      <c r="S20" s="203"/>
      <c r="T20" s="204"/>
      <c r="U20" s="70"/>
      <c r="V20" s="179" t="s">
        <v>174</v>
      </c>
      <c r="W20" s="180"/>
      <c r="X20" s="180"/>
      <c r="Y20" s="180"/>
      <c r="Z20" s="181"/>
      <c r="AA20" s="38" t="str">
        <f t="shared" ref="AA20:AA28" si="0">IF(AND(I20="",O20="",U20=""),"─",IF(AND(U20="",O20=""),H20,IF(U20="",H20*2,H20*3)))</f>
        <v>─</v>
      </c>
    </row>
    <row r="21" spans="1:27" ht="20.100000000000001" customHeight="1">
      <c r="A21" s="45" t="s">
        <v>198</v>
      </c>
      <c r="B21" s="199" t="s">
        <v>199</v>
      </c>
      <c r="C21" s="199"/>
      <c r="D21" s="199"/>
      <c r="E21" s="199"/>
      <c r="F21" s="199"/>
      <c r="G21" s="199"/>
      <c r="H21" s="37">
        <v>2</v>
      </c>
      <c r="I21" s="70"/>
      <c r="J21" s="199" t="s">
        <v>200</v>
      </c>
      <c r="K21" s="199"/>
      <c r="L21" s="199"/>
      <c r="M21" s="199"/>
      <c r="N21" s="199"/>
      <c r="O21" s="70"/>
      <c r="P21" s="199" t="s">
        <v>201</v>
      </c>
      <c r="Q21" s="199"/>
      <c r="R21" s="199"/>
      <c r="S21" s="199"/>
      <c r="T21" s="199"/>
      <c r="U21" s="70"/>
      <c r="V21" s="199" t="s">
        <v>202</v>
      </c>
      <c r="W21" s="199"/>
      <c r="X21" s="199"/>
      <c r="Y21" s="199"/>
      <c r="Z21" s="199"/>
      <c r="AA21" s="38" t="str">
        <f t="shared" si="0"/>
        <v>─</v>
      </c>
    </row>
    <row r="22" spans="1:27" ht="30" customHeight="1">
      <c r="A22" s="45" t="s">
        <v>122</v>
      </c>
      <c r="B22" s="199" t="s">
        <v>203</v>
      </c>
      <c r="C22" s="199"/>
      <c r="D22" s="199"/>
      <c r="E22" s="199"/>
      <c r="F22" s="199"/>
      <c r="G22" s="199"/>
      <c r="H22" s="37">
        <v>1</v>
      </c>
      <c r="I22" s="39"/>
      <c r="J22" s="200"/>
      <c r="K22" s="200"/>
      <c r="L22" s="200"/>
      <c r="M22" s="200"/>
      <c r="N22" s="200"/>
      <c r="O22" s="70"/>
      <c r="P22" s="201" t="s">
        <v>204</v>
      </c>
      <c r="Q22" s="201"/>
      <c r="R22" s="201"/>
      <c r="S22" s="201"/>
      <c r="T22" s="201"/>
      <c r="U22" s="70"/>
      <c r="V22" s="201" t="s">
        <v>205</v>
      </c>
      <c r="W22" s="201"/>
      <c r="X22" s="201"/>
      <c r="Y22" s="201"/>
      <c r="Z22" s="201"/>
      <c r="AA22" s="38" t="str">
        <f t="shared" si="0"/>
        <v>─</v>
      </c>
    </row>
    <row r="23" spans="1:27" ht="20.100000000000001" customHeight="1">
      <c r="A23" s="45" t="s">
        <v>127</v>
      </c>
      <c r="B23" s="199" t="s">
        <v>206</v>
      </c>
      <c r="C23" s="199"/>
      <c r="D23" s="199"/>
      <c r="E23" s="199"/>
      <c r="F23" s="199"/>
      <c r="G23" s="199"/>
      <c r="H23" s="37">
        <v>3</v>
      </c>
      <c r="I23" s="70"/>
      <c r="J23" s="199" t="s">
        <v>207</v>
      </c>
      <c r="K23" s="199"/>
      <c r="L23" s="199"/>
      <c r="M23" s="199"/>
      <c r="N23" s="199"/>
      <c r="O23" s="39"/>
      <c r="P23" s="200"/>
      <c r="Q23" s="200"/>
      <c r="R23" s="200"/>
      <c r="S23" s="200"/>
      <c r="T23" s="200"/>
      <c r="U23" s="39"/>
      <c r="V23" s="200"/>
      <c r="W23" s="200"/>
      <c r="X23" s="200"/>
      <c r="Y23" s="200"/>
      <c r="Z23" s="200"/>
      <c r="AA23" s="38" t="str">
        <f t="shared" si="0"/>
        <v>─</v>
      </c>
    </row>
    <row r="24" spans="1:27" ht="20.100000000000001" customHeight="1">
      <c r="A24" s="45" t="s">
        <v>135</v>
      </c>
      <c r="B24" s="199" t="s">
        <v>208</v>
      </c>
      <c r="C24" s="199"/>
      <c r="D24" s="199"/>
      <c r="E24" s="199"/>
      <c r="F24" s="199"/>
      <c r="G24" s="199"/>
      <c r="H24" s="37">
        <v>2</v>
      </c>
      <c r="I24" s="70"/>
      <c r="J24" s="199" t="s">
        <v>207</v>
      </c>
      <c r="K24" s="199"/>
      <c r="L24" s="199"/>
      <c r="M24" s="199"/>
      <c r="N24" s="199"/>
      <c r="O24" s="39"/>
      <c r="P24" s="200"/>
      <c r="Q24" s="200"/>
      <c r="R24" s="200"/>
      <c r="S24" s="200"/>
      <c r="T24" s="200"/>
      <c r="U24" s="39"/>
      <c r="V24" s="200"/>
      <c r="W24" s="200"/>
      <c r="X24" s="200"/>
      <c r="Y24" s="200"/>
      <c r="Z24" s="200"/>
      <c r="AA24" s="38" t="str">
        <f t="shared" si="0"/>
        <v>─</v>
      </c>
    </row>
    <row r="25" spans="1:27" ht="20.100000000000001" customHeight="1">
      <c r="A25" s="45" t="s">
        <v>140</v>
      </c>
      <c r="B25" s="199" t="s">
        <v>209</v>
      </c>
      <c r="C25" s="199"/>
      <c r="D25" s="199"/>
      <c r="E25" s="199"/>
      <c r="F25" s="199"/>
      <c r="G25" s="199"/>
      <c r="H25" s="37">
        <v>3</v>
      </c>
      <c r="I25" s="70"/>
      <c r="J25" s="199" t="s">
        <v>207</v>
      </c>
      <c r="K25" s="199"/>
      <c r="L25" s="199"/>
      <c r="M25" s="199"/>
      <c r="N25" s="199"/>
      <c r="O25" s="39"/>
      <c r="P25" s="200"/>
      <c r="Q25" s="200"/>
      <c r="R25" s="200"/>
      <c r="S25" s="200"/>
      <c r="T25" s="200"/>
      <c r="U25" s="39"/>
      <c r="V25" s="200"/>
      <c r="W25" s="200"/>
      <c r="X25" s="200"/>
      <c r="Y25" s="200"/>
      <c r="Z25" s="200"/>
      <c r="AA25" s="38" t="str">
        <f t="shared" si="0"/>
        <v>─</v>
      </c>
    </row>
    <row r="26" spans="1:27" ht="39" customHeight="1">
      <c r="A26" s="45" t="s">
        <v>145</v>
      </c>
      <c r="B26" s="199" t="s">
        <v>210</v>
      </c>
      <c r="C26" s="199"/>
      <c r="D26" s="199"/>
      <c r="E26" s="199"/>
      <c r="F26" s="199"/>
      <c r="G26" s="199"/>
      <c r="H26" s="37">
        <v>5</v>
      </c>
      <c r="I26" s="39"/>
      <c r="J26" s="200"/>
      <c r="K26" s="200"/>
      <c r="L26" s="200"/>
      <c r="M26" s="200"/>
      <c r="N26" s="200"/>
      <c r="O26" s="70"/>
      <c r="P26" s="199" t="s">
        <v>211</v>
      </c>
      <c r="Q26" s="199"/>
      <c r="R26" s="199"/>
      <c r="S26" s="199"/>
      <c r="T26" s="199"/>
      <c r="U26" s="70"/>
      <c r="V26" s="199" t="s">
        <v>212</v>
      </c>
      <c r="W26" s="199"/>
      <c r="X26" s="199"/>
      <c r="Y26" s="199"/>
      <c r="Z26" s="199"/>
      <c r="AA26" s="38" t="str">
        <f t="shared" si="0"/>
        <v>─</v>
      </c>
    </row>
    <row r="27" spans="1:27" ht="20.85" customHeight="1">
      <c r="A27" s="45" t="s">
        <v>213</v>
      </c>
      <c r="B27" s="199" t="s">
        <v>214</v>
      </c>
      <c r="C27" s="199"/>
      <c r="D27" s="199"/>
      <c r="E27" s="199"/>
      <c r="F27" s="199"/>
      <c r="G27" s="199"/>
      <c r="H27" s="37">
        <v>3</v>
      </c>
      <c r="I27" s="70"/>
      <c r="J27" s="199" t="s">
        <v>207</v>
      </c>
      <c r="K27" s="199"/>
      <c r="L27" s="199"/>
      <c r="M27" s="199"/>
      <c r="N27" s="199"/>
      <c r="O27" s="39"/>
      <c r="P27" s="200"/>
      <c r="Q27" s="200"/>
      <c r="R27" s="200"/>
      <c r="S27" s="200"/>
      <c r="T27" s="200"/>
      <c r="U27" s="39"/>
      <c r="V27" s="200"/>
      <c r="W27" s="200"/>
      <c r="X27" s="200"/>
      <c r="Y27" s="200"/>
      <c r="Z27" s="200"/>
      <c r="AA27" s="38" t="str">
        <f t="shared" si="0"/>
        <v>─</v>
      </c>
    </row>
    <row r="28" spans="1:27" ht="20.85" customHeight="1">
      <c r="A28" s="45" t="s">
        <v>156</v>
      </c>
      <c r="B28" s="199" t="s">
        <v>215</v>
      </c>
      <c r="C28" s="199"/>
      <c r="D28" s="199"/>
      <c r="E28" s="199"/>
      <c r="F28" s="199"/>
      <c r="G28" s="199"/>
      <c r="H28" s="37">
        <v>1</v>
      </c>
      <c r="I28" s="70"/>
      <c r="J28" s="199" t="s">
        <v>216</v>
      </c>
      <c r="K28" s="199"/>
      <c r="L28" s="199"/>
      <c r="M28" s="199"/>
      <c r="N28" s="199"/>
      <c r="O28" s="70"/>
      <c r="P28" s="199" t="s">
        <v>217</v>
      </c>
      <c r="Q28" s="199"/>
      <c r="R28" s="199"/>
      <c r="S28" s="199"/>
      <c r="T28" s="199"/>
      <c r="U28" s="70"/>
      <c r="V28" s="199" t="s">
        <v>218</v>
      </c>
      <c r="W28" s="199"/>
      <c r="X28" s="199"/>
      <c r="Y28" s="199"/>
      <c r="Z28" s="199"/>
      <c r="AA28" s="38" t="str">
        <f t="shared" si="0"/>
        <v>─</v>
      </c>
    </row>
    <row r="29" spans="1:27" ht="28.5" customHeight="1">
      <c r="A29" s="45" t="s">
        <v>160</v>
      </c>
      <c r="B29" s="199" t="s">
        <v>219</v>
      </c>
      <c r="C29" s="199"/>
      <c r="D29" s="199"/>
      <c r="E29" s="199"/>
      <c r="F29" s="199"/>
      <c r="G29" s="199"/>
      <c r="H29" s="37">
        <v>1</v>
      </c>
      <c r="I29" s="40"/>
      <c r="J29" s="50"/>
      <c r="K29" s="50"/>
      <c r="L29" s="50"/>
      <c r="M29" s="50"/>
      <c r="N29" s="50"/>
      <c r="O29" s="50"/>
      <c r="P29" s="50"/>
      <c r="Q29" s="50"/>
      <c r="R29" s="51" t="s">
        <v>220</v>
      </c>
      <c r="S29" s="73"/>
      <c r="T29" s="52" t="s">
        <v>221</v>
      </c>
      <c r="U29" s="52"/>
      <c r="V29" s="52"/>
      <c r="W29" s="53"/>
      <c r="X29" s="50"/>
      <c r="Y29" s="50"/>
      <c r="Z29" s="54"/>
      <c r="AA29" s="38" t="str">
        <f>IF(S29="","─",S29*H29)</f>
        <v>─</v>
      </c>
    </row>
    <row r="30" spans="1:27" ht="20.100000000000001" customHeight="1">
      <c r="A30" s="175" t="s">
        <v>179</v>
      </c>
      <c r="B30" s="176"/>
      <c r="C30" s="176"/>
      <c r="D30" s="176"/>
      <c r="E30" s="176"/>
      <c r="F30" s="176"/>
      <c r="G30" s="176"/>
      <c r="H30" s="176"/>
      <c r="I30" s="176"/>
      <c r="J30" s="176"/>
      <c r="K30" s="176"/>
      <c r="L30" s="176"/>
      <c r="M30" s="176"/>
      <c r="N30" s="176"/>
      <c r="O30" s="176"/>
      <c r="P30" s="176"/>
      <c r="Q30" s="176"/>
      <c r="R30" s="176"/>
      <c r="S30" s="176"/>
      <c r="T30" s="176"/>
      <c r="U30" s="176"/>
      <c r="V30" s="176"/>
      <c r="W30" s="176"/>
      <c r="X30" s="176"/>
      <c r="Y30" s="176"/>
      <c r="Z30" s="177"/>
      <c r="AA30" s="55">
        <f>SUM(AA14:AA29)</f>
        <v>0</v>
      </c>
    </row>
  </sheetData>
  <sheetProtection sheet="1" selectLockedCells="1"/>
  <mergeCells count="89">
    <mergeCell ref="H8:N8"/>
    <mergeCell ref="O8:T8"/>
    <mergeCell ref="U8:AA8"/>
    <mergeCell ref="P19:T19"/>
    <mergeCell ref="U19:Z19"/>
    <mergeCell ref="P17:T17"/>
    <mergeCell ref="U17:Z17"/>
    <mergeCell ref="AA12:AA13"/>
    <mergeCell ref="I11:AA11"/>
    <mergeCell ref="O12:T12"/>
    <mergeCell ref="U12:Z12"/>
    <mergeCell ref="A9:AA9"/>
    <mergeCell ref="I12:N12"/>
    <mergeCell ref="A8:G8"/>
    <mergeCell ref="A11:G13"/>
    <mergeCell ref="H11:H13"/>
    <mergeCell ref="A4:AA4"/>
    <mergeCell ref="A6:G6"/>
    <mergeCell ref="A7:G7"/>
    <mergeCell ref="U6:AA6"/>
    <mergeCell ref="O6:T6"/>
    <mergeCell ref="H6:N6"/>
    <mergeCell ref="H7:AA7"/>
    <mergeCell ref="O1:T1"/>
    <mergeCell ref="U1:AA1"/>
    <mergeCell ref="A2:G2"/>
    <mergeCell ref="H2:N2"/>
    <mergeCell ref="O2:T2"/>
    <mergeCell ref="U2:AA2"/>
    <mergeCell ref="D1:G1"/>
    <mergeCell ref="H1:N1"/>
    <mergeCell ref="B21:G21"/>
    <mergeCell ref="J21:N21"/>
    <mergeCell ref="P21:T21"/>
    <mergeCell ref="B20:G20"/>
    <mergeCell ref="B14:G14"/>
    <mergeCell ref="J14:N14"/>
    <mergeCell ref="P14:T14"/>
    <mergeCell ref="A18:A19"/>
    <mergeCell ref="B18:G19"/>
    <mergeCell ref="H19:N19"/>
    <mergeCell ref="A16:A17"/>
    <mergeCell ref="B16:G17"/>
    <mergeCell ref="H17:N17"/>
    <mergeCell ref="V21:Z21"/>
    <mergeCell ref="J16:N16"/>
    <mergeCell ref="P16:T16"/>
    <mergeCell ref="V16:Z16"/>
    <mergeCell ref="J18:N18"/>
    <mergeCell ref="P18:T18"/>
    <mergeCell ref="V18:Z18"/>
    <mergeCell ref="J20:N20"/>
    <mergeCell ref="P20:T20"/>
    <mergeCell ref="V20:Z20"/>
    <mergeCell ref="V22:Z22"/>
    <mergeCell ref="P24:T24"/>
    <mergeCell ref="V24:Z24"/>
    <mergeCell ref="B23:G23"/>
    <mergeCell ref="J23:N23"/>
    <mergeCell ref="P23:T23"/>
    <mergeCell ref="V23:Z23"/>
    <mergeCell ref="B24:G24"/>
    <mergeCell ref="J24:N24"/>
    <mergeCell ref="B22:G22"/>
    <mergeCell ref="J22:N22"/>
    <mergeCell ref="P22:T22"/>
    <mergeCell ref="B25:G25"/>
    <mergeCell ref="J25:N25"/>
    <mergeCell ref="P25:T25"/>
    <mergeCell ref="V25:Z25"/>
    <mergeCell ref="J27:N27"/>
    <mergeCell ref="P27:T27"/>
    <mergeCell ref="V27:Z27"/>
    <mergeCell ref="B26:G26"/>
    <mergeCell ref="J26:N26"/>
    <mergeCell ref="P26:T26"/>
    <mergeCell ref="V26:Z26"/>
    <mergeCell ref="B27:G27"/>
    <mergeCell ref="A30:Z30"/>
    <mergeCell ref="B29:G29"/>
    <mergeCell ref="B28:G28"/>
    <mergeCell ref="J28:N28"/>
    <mergeCell ref="P28:T28"/>
    <mergeCell ref="V28:Z28"/>
    <mergeCell ref="V14:Z14"/>
    <mergeCell ref="B15:G15"/>
    <mergeCell ref="J15:N15"/>
    <mergeCell ref="P15:T15"/>
    <mergeCell ref="V15:Z15"/>
  </mergeCells>
  <phoneticPr fontId="2"/>
  <dataValidations count="1">
    <dataValidation type="list" allowBlank="1" showInputMessage="1" showErrorMessage="1" sqref="I14:I16 O14:O16 U14:U16 I18 O18 U18 U20:U22 I21 O21:O22 I23:I25 O26 U26 I27:I28 O28 U28" xr:uid="{EC383F0B-E503-46B3-BC19-ED152DF61F9E}">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9E1A6-1E85-47F6-85D1-7C4621D768EB}">
  <dimension ref="A1:Y24"/>
  <sheetViews>
    <sheetView view="pageBreakPreview" zoomScaleNormal="100" zoomScaleSheetLayoutView="100" workbookViewId="0">
      <selection activeCell="S16" sqref="S16:X16"/>
    </sheetView>
  </sheetViews>
  <sheetFormatPr defaultColWidth="8.88671875" defaultRowHeight="13.2"/>
  <cols>
    <col min="1" max="24" width="3.6640625" style="2" customWidth="1"/>
    <col min="25" max="16384" width="8.88671875" style="2"/>
  </cols>
  <sheetData>
    <row r="1" spans="1:25" ht="19.350000000000001" customHeight="1">
      <c r="A1" s="2" t="str">
        <f>治験経費1_経費算出基準!$A$1</f>
        <v>治験経費1</v>
      </c>
      <c r="D1" s="131" t="s">
        <v>1</v>
      </c>
      <c r="E1" s="131"/>
      <c r="F1" s="131"/>
      <c r="G1" s="112" t="str">
        <f>IF(治験経費1_経費算出基準!G1="","",治験経費1_経費算出基準!G1)</f>
        <v/>
      </c>
      <c r="H1" s="131"/>
      <c r="I1" s="131"/>
      <c r="J1" s="131"/>
      <c r="K1" s="131"/>
      <c r="L1" s="131"/>
      <c r="M1" s="131" t="s">
        <v>8</v>
      </c>
      <c r="N1" s="131"/>
      <c r="O1" s="131"/>
      <c r="P1" s="131"/>
      <c r="Q1" s="131"/>
      <c r="R1" s="131"/>
      <c r="S1" s="184" t="str">
        <f>IF(治験経費1_経費算出基準!S1="","",治験経費1_経費算出基準!S1)</f>
        <v/>
      </c>
      <c r="T1" s="109"/>
      <c r="U1" s="109"/>
      <c r="V1" s="109"/>
      <c r="W1" s="109"/>
      <c r="X1" s="110"/>
    </row>
    <row r="2" spans="1:25" ht="19.350000000000001" customHeight="1">
      <c r="A2" s="112" t="s">
        <v>2</v>
      </c>
      <c r="B2" s="112"/>
      <c r="C2" s="112"/>
      <c r="D2" s="112"/>
      <c r="E2" s="112"/>
      <c r="F2" s="112"/>
      <c r="G2" s="112" t="str">
        <f>IF(治験経費1_経費算出基準!G2="","",治験経費1_経費算出基準!G2)</f>
        <v/>
      </c>
      <c r="H2" s="131"/>
      <c r="I2" s="131"/>
      <c r="J2" s="131"/>
      <c r="K2" s="131"/>
      <c r="L2" s="131"/>
      <c r="M2" s="131" t="s">
        <v>3</v>
      </c>
      <c r="N2" s="131"/>
      <c r="O2" s="131"/>
      <c r="P2" s="131"/>
      <c r="Q2" s="131"/>
      <c r="R2" s="131"/>
      <c r="S2" s="193" t="str">
        <f>IF(治験経費1_経費算出基準!S2="","",治験経費1_経費算出基準!S2)</f>
        <v>20xx/xx/xx</v>
      </c>
      <c r="T2" s="193"/>
      <c r="U2" s="193"/>
      <c r="V2" s="193"/>
      <c r="W2" s="193"/>
      <c r="X2" s="193"/>
    </row>
    <row r="3" spans="1:25" ht="7.35" customHeight="1"/>
    <row r="4" spans="1:25" ht="19.2">
      <c r="A4" s="111" t="s">
        <v>222</v>
      </c>
      <c r="B4" s="111"/>
      <c r="C4" s="111"/>
      <c r="D4" s="111"/>
      <c r="E4" s="111"/>
      <c r="F4" s="111"/>
      <c r="G4" s="111"/>
      <c r="H4" s="111"/>
      <c r="I4" s="111"/>
      <c r="J4" s="111"/>
      <c r="K4" s="111"/>
      <c r="L4" s="111"/>
      <c r="M4" s="111"/>
      <c r="N4" s="111"/>
      <c r="O4" s="111"/>
      <c r="P4" s="111"/>
      <c r="Q4" s="111"/>
      <c r="R4" s="111"/>
      <c r="S4" s="111"/>
      <c r="T4" s="111"/>
      <c r="U4" s="111"/>
      <c r="V4" s="111"/>
      <c r="W4" s="111"/>
      <c r="X4" s="111"/>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16" t="s">
        <v>11</v>
      </c>
      <c r="B6" s="116"/>
      <c r="C6" s="116"/>
      <c r="D6" s="116"/>
      <c r="E6" s="116"/>
      <c r="F6" s="116"/>
      <c r="G6" s="112" t="str">
        <f>IF(治験経費1_経費算出基準!G6="","",治験経費1_経費算出基準!G6)</f>
        <v/>
      </c>
      <c r="H6" s="131"/>
      <c r="I6" s="131"/>
      <c r="J6" s="131"/>
      <c r="K6" s="131"/>
      <c r="L6" s="131"/>
      <c r="M6" s="119" t="s">
        <v>12</v>
      </c>
      <c r="N6" s="119"/>
      <c r="O6" s="119"/>
      <c r="P6" s="119"/>
      <c r="Q6" s="119"/>
      <c r="R6" s="119"/>
      <c r="S6" s="175" t="str">
        <f>IF(治験経費1_経費算出基準!S6="","",治験経費1_経費算出基準!S6)</f>
        <v/>
      </c>
      <c r="T6" s="176"/>
      <c r="U6" s="176"/>
      <c r="V6" s="176"/>
      <c r="W6" s="176"/>
      <c r="X6" s="177"/>
      <c r="Y6" s="4"/>
    </row>
    <row r="7" spans="1:25" ht="33.6" customHeight="1">
      <c r="A7" s="112" t="s">
        <v>13</v>
      </c>
      <c r="B7" s="112"/>
      <c r="C7" s="112"/>
      <c r="D7" s="112"/>
      <c r="E7" s="112"/>
      <c r="F7" s="112"/>
      <c r="G7" s="160" t="str">
        <f>IF(治験経費1_経費算出基準!G7="","",治験経費1_経費算出基準!G7)</f>
        <v/>
      </c>
      <c r="H7" s="225"/>
      <c r="I7" s="225"/>
      <c r="J7" s="225"/>
      <c r="K7" s="225"/>
      <c r="L7" s="225"/>
      <c r="M7" s="225"/>
      <c r="N7" s="225"/>
      <c r="O7" s="225"/>
      <c r="P7" s="225"/>
      <c r="Q7" s="225"/>
      <c r="R7" s="225"/>
      <c r="S7" s="225"/>
      <c r="T7" s="225"/>
      <c r="U7" s="225"/>
      <c r="V7" s="225"/>
      <c r="W7" s="225"/>
      <c r="X7" s="226"/>
    </row>
    <row r="8" spans="1:25" ht="33.6" customHeight="1">
      <c r="A8" s="112" t="s">
        <v>14</v>
      </c>
      <c r="B8" s="112"/>
      <c r="C8" s="112"/>
      <c r="D8" s="112"/>
      <c r="E8" s="112"/>
      <c r="F8" s="112"/>
      <c r="G8" s="112" t="str">
        <f>IF(治験経費1_経費算出基準!G8="","",治験経費1_経費算出基準!G8)</f>
        <v/>
      </c>
      <c r="H8" s="131"/>
      <c r="I8" s="131"/>
      <c r="J8" s="131"/>
      <c r="K8" s="131"/>
      <c r="L8" s="131"/>
      <c r="M8" s="119" t="s">
        <v>83</v>
      </c>
      <c r="N8" s="119"/>
      <c r="O8" s="119"/>
      <c r="P8" s="119"/>
      <c r="Q8" s="119"/>
      <c r="R8" s="119"/>
      <c r="S8" s="175" t="str">
        <f>IF(治験経費1_経費算出基準!S8="","",治験経費1_経費算出基準!S8)</f>
        <v/>
      </c>
      <c r="T8" s="176"/>
      <c r="U8" s="176"/>
      <c r="V8" s="176"/>
      <c r="W8" s="176"/>
      <c r="X8" s="177"/>
      <c r="Y8" s="4"/>
    </row>
    <row r="9" spans="1:25" ht="33.6" customHeight="1">
      <c r="A9" s="102" t="s">
        <v>16</v>
      </c>
      <c r="B9" s="103"/>
      <c r="C9" s="103"/>
      <c r="D9" s="103"/>
      <c r="E9" s="103"/>
      <c r="F9" s="104"/>
      <c r="G9" s="260" t="str">
        <f>IF(治験経費1_経費算出基準!G9="","",治験経費1_経費算出基準!G9)</f>
        <v>20xx/xx/xx</v>
      </c>
      <c r="H9" s="193"/>
      <c r="I9" s="193"/>
      <c r="J9" s="193"/>
      <c r="K9" s="193"/>
      <c r="L9" s="193"/>
      <c r="M9" s="108" t="s">
        <v>17</v>
      </c>
      <c r="N9" s="109"/>
      <c r="O9" s="109"/>
      <c r="P9" s="109"/>
      <c r="Q9" s="109"/>
      <c r="R9" s="110"/>
      <c r="S9" s="249" t="str">
        <f>IF(治験経費1_経費算出基準!S9="","",治験経費1_経費算出基準!S9)</f>
        <v>20xx/xx/xx</v>
      </c>
      <c r="T9" s="250"/>
      <c r="U9" s="250"/>
      <c r="V9" s="250"/>
      <c r="W9" s="250"/>
      <c r="X9" s="251"/>
      <c r="Y9" s="4"/>
    </row>
    <row r="10" spans="1:25" ht="33.6" customHeight="1">
      <c r="A10" s="116" t="s">
        <v>18</v>
      </c>
      <c r="B10" s="116"/>
      <c r="C10" s="116"/>
      <c r="D10" s="116"/>
      <c r="E10" s="116"/>
      <c r="F10" s="116"/>
      <c r="G10" s="102" t="str">
        <f>IF(治験経費1_経費算出基準!G10="","",治験経費1_経費算出基準!G10)</f>
        <v/>
      </c>
      <c r="H10" s="158"/>
      <c r="I10" s="158"/>
      <c r="J10" s="158"/>
      <c r="K10" s="158"/>
      <c r="L10" s="58" t="s">
        <v>19</v>
      </c>
      <c r="M10" s="196" t="s">
        <v>20</v>
      </c>
      <c r="N10" s="197"/>
      <c r="O10" s="197"/>
      <c r="P10" s="197"/>
      <c r="Q10" s="197"/>
      <c r="R10" s="198"/>
      <c r="S10" s="175" t="str">
        <f>IF(治験経費1_経費算出基準!S10="","",治験経費1_経費算出基準!S10)</f>
        <v/>
      </c>
      <c r="T10" s="176"/>
      <c r="U10" s="176"/>
      <c r="V10" s="176"/>
      <c r="W10" s="176"/>
      <c r="X10" s="59" t="s">
        <v>21</v>
      </c>
      <c r="Y10" s="4"/>
    </row>
    <row r="11" spans="1:25" ht="7.5" customHeight="1"/>
    <row r="12" spans="1:25" ht="33" customHeight="1">
      <c r="A12" s="60"/>
      <c r="F12" s="254" t="s">
        <v>223</v>
      </c>
      <c r="G12" s="255"/>
      <c r="H12" s="255"/>
      <c r="I12" s="255"/>
      <c r="J12" s="255"/>
      <c r="K12" s="255"/>
      <c r="L12" s="256"/>
      <c r="M12" s="228">
        <f>IF(G1="均等割",0,治験経費1_経費算出基準!$T$55)</f>
        <v>0</v>
      </c>
      <c r="N12" s="228"/>
      <c r="O12" s="228"/>
      <c r="P12" s="228"/>
      <c r="Q12" s="228"/>
      <c r="R12" s="228"/>
      <c r="S12" s="61"/>
    </row>
    <row r="13" spans="1:25" ht="33" customHeight="1">
      <c r="A13" s="60"/>
      <c r="F13" s="254" t="s">
        <v>224</v>
      </c>
      <c r="G13" s="255"/>
      <c r="H13" s="255"/>
      <c r="I13" s="255"/>
      <c r="J13" s="255"/>
      <c r="K13" s="255"/>
      <c r="L13" s="256"/>
      <c r="M13" s="229">
        <f>IF($G$10="",0,ROUNDDOWN($M$12/$G$10,0))</f>
        <v>0</v>
      </c>
      <c r="N13" s="230"/>
      <c r="O13" s="230"/>
      <c r="P13" s="230"/>
      <c r="Q13" s="230"/>
      <c r="R13" s="231"/>
      <c r="S13" s="61"/>
    </row>
    <row r="14" spans="1:25" ht="7.5" customHeight="1"/>
    <row r="15" spans="1:25">
      <c r="A15" s="12"/>
      <c r="B15" s="243" t="s">
        <v>225</v>
      </c>
      <c r="C15" s="244"/>
      <c r="D15" s="244"/>
      <c r="E15" s="244"/>
      <c r="F15" s="244"/>
      <c r="G15" s="244"/>
      <c r="H15" s="244"/>
      <c r="I15" s="245"/>
      <c r="J15" s="243" t="s">
        <v>226</v>
      </c>
      <c r="K15" s="244"/>
      <c r="L15" s="245"/>
      <c r="M15" s="246" t="s">
        <v>227</v>
      </c>
      <c r="N15" s="247"/>
      <c r="O15" s="247"/>
      <c r="P15" s="247"/>
      <c r="Q15" s="247"/>
      <c r="R15" s="248"/>
      <c r="S15" s="246" t="s">
        <v>4</v>
      </c>
      <c r="T15" s="247"/>
      <c r="U15" s="247"/>
      <c r="V15" s="247"/>
      <c r="W15" s="247"/>
      <c r="X15" s="248"/>
    </row>
    <row r="16" spans="1:25" ht="33.6" customHeight="1">
      <c r="A16" s="12">
        <v>1</v>
      </c>
      <c r="B16" s="113"/>
      <c r="C16" s="261"/>
      <c r="D16" s="261"/>
      <c r="E16" s="261"/>
      <c r="F16" s="261"/>
      <c r="G16" s="261"/>
      <c r="H16" s="261"/>
      <c r="I16" s="262"/>
      <c r="J16" s="222"/>
      <c r="K16" s="223"/>
      <c r="L16" s="224"/>
      <c r="M16" s="237">
        <f>INT(ROUNDDOWN($M$13*$J16,0))</f>
        <v>0</v>
      </c>
      <c r="N16" s="238"/>
      <c r="O16" s="238"/>
      <c r="P16" s="238"/>
      <c r="Q16" s="238"/>
      <c r="R16" s="239"/>
      <c r="S16" s="232"/>
      <c r="T16" s="233"/>
      <c r="U16" s="233"/>
      <c r="V16" s="233"/>
      <c r="W16" s="233"/>
      <c r="X16" s="234"/>
    </row>
    <row r="17" spans="1:24" ht="33.6" customHeight="1">
      <c r="A17" s="12">
        <v>2</v>
      </c>
      <c r="B17" s="113"/>
      <c r="C17" s="261"/>
      <c r="D17" s="261"/>
      <c r="E17" s="261"/>
      <c r="F17" s="261"/>
      <c r="G17" s="261"/>
      <c r="H17" s="261"/>
      <c r="I17" s="262"/>
      <c r="J17" s="222"/>
      <c r="K17" s="223"/>
      <c r="L17" s="224"/>
      <c r="M17" s="237">
        <f>INT(ROUNDDOWN($M$13*$J17,0))</f>
        <v>0</v>
      </c>
      <c r="N17" s="238"/>
      <c r="O17" s="238"/>
      <c r="P17" s="238"/>
      <c r="Q17" s="238"/>
      <c r="R17" s="239"/>
      <c r="S17" s="232"/>
      <c r="T17" s="233"/>
      <c r="U17" s="233"/>
      <c r="V17" s="233"/>
      <c r="W17" s="233"/>
      <c r="X17" s="234"/>
    </row>
    <row r="18" spans="1:24" ht="33.6" customHeight="1">
      <c r="A18" s="12">
        <v>3</v>
      </c>
      <c r="B18" s="113"/>
      <c r="C18" s="261"/>
      <c r="D18" s="261"/>
      <c r="E18" s="261"/>
      <c r="F18" s="261"/>
      <c r="G18" s="261"/>
      <c r="H18" s="261"/>
      <c r="I18" s="262"/>
      <c r="J18" s="222"/>
      <c r="K18" s="223"/>
      <c r="L18" s="224"/>
      <c r="M18" s="237">
        <f>INT(ROUNDDOWN($M$13*$J18,0))</f>
        <v>0</v>
      </c>
      <c r="N18" s="238"/>
      <c r="O18" s="238"/>
      <c r="P18" s="238"/>
      <c r="Q18" s="238"/>
      <c r="R18" s="239"/>
      <c r="S18" s="232"/>
      <c r="T18" s="233"/>
      <c r="U18" s="233"/>
      <c r="V18" s="233"/>
      <c r="W18" s="233"/>
      <c r="X18" s="234"/>
    </row>
    <row r="19" spans="1:24" ht="33.6" customHeight="1">
      <c r="A19" s="12">
        <v>4</v>
      </c>
      <c r="B19" s="113"/>
      <c r="C19" s="261"/>
      <c r="D19" s="261"/>
      <c r="E19" s="261"/>
      <c r="F19" s="261"/>
      <c r="G19" s="261"/>
      <c r="H19" s="261"/>
      <c r="I19" s="262"/>
      <c r="J19" s="222"/>
      <c r="K19" s="223"/>
      <c r="L19" s="224"/>
      <c r="M19" s="237">
        <f>INT(ROUNDDOWN($M$13*$J19,0))</f>
        <v>0</v>
      </c>
      <c r="N19" s="238"/>
      <c r="O19" s="238"/>
      <c r="P19" s="238"/>
      <c r="Q19" s="238"/>
      <c r="R19" s="239"/>
      <c r="S19" s="232"/>
      <c r="T19" s="233"/>
      <c r="U19" s="233"/>
      <c r="V19" s="233"/>
      <c r="W19" s="233"/>
      <c r="X19" s="234"/>
    </row>
    <row r="20" spans="1:24" ht="33.6" customHeight="1">
      <c r="A20" s="12">
        <v>5</v>
      </c>
      <c r="B20" s="113"/>
      <c r="C20" s="261"/>
      <c r="D20" s="261"/>
      <c r="E20" s="261"/>
      <c r="F20" s="261"/>
      <c r="G20" s="261"/>
      <c r="H20" s="261"/>
      <c r="I20" s="262"/>
      <c r="J20" s="222"/>
      <c r="K20" s="223"/>
      <c r="L20" s="224"/>
      <c r="M20" s="237">
        <f>INT(ROUNDDOWN($M$13*$J20,0))</f>
        <v>0</v>
      </c>
      <c r="N20" s="238"/>
      <c r="O20" s="238"/>
      <c r="P20" s="238"/>
      <c r="Q20" s="238"/>
      <c r="R20" s="239"/>
      <c r="S20" s="232"/>
      <c r="T20" s="233"/>
      <c r="U20" s="233"/>
      <c r="V20" s="233"/>
      <c r="W20" s="233"/>
      <c r="X20" s="234"/>
    </row>
    <row r="21" spans="1:24" ht="33.6" customHeight="1">
      <c r="B21" s="62"/>
      <c r="I21" s="63" t="s">
        <v>228</v>
      </c>
      <c r="J21" s="257">
        <f>SUM(J16:L20)</f>
        <v>0</v>
      </c>
      <c r="K21" s="258"/>
      <c r="L21" s="259"/>
      <c r="M21" s="240">
        <f>SUM(M16:R20)</f>
        <v>0</v>
      </c>
      <c r="N21" s="241"/>
      <c r="O21" s="241"/>
      <c r="P21" s="241"/>
      <c r="Q21" s="241"/>
      <c r="R21" s="242"/>
      <c r="S21" s="64"/>
    </row>
    <row r="22" spans="1:24" ht="7.5" customHeight="1"/>
    <row r="23" spans="1:24" ht="33.6" customHeight="1">
      <c r="B23" s="65"/>
      <c r="C23" s="65"/>
      <c r="F23" s="252" t="s">
        <v>229</v>
      </c>
      <c r="G23" s="253"/>
      <c r="H23" s="253"/>
      <c r="I23" s="253"/>
      <c r="J23" s="253"/>
      <c r="K23" s="253"/>
      <c r="L23" s="253"/>
      <c r="M23" s="227">
        <f>IF($G$10="",0,$M$12-$M21*$G$10)</f>
        <v>0</v>
      </c>
      <c r="N23" s="227"/>
      <c r="O23" s="227"/>
      <c r="P23" s="227"/>
      <c r="Q23" s="227"/>
      <c r="R23" s="227"/>
      <c r="S23" s="235" t="s">
        <v>230</v>
      </c>
      <c r="T23" s="236"/>
      <c r="U23" s="236"/>
      <c r="V23" s="236"/>
      <c r="W23" s="236"/>
      <c r="X23" s="236"/>
    </row>
    <row r="24" spans="1:24" ht="8.1" customHeight="1"/>
  </sheetData>
  <sheetProtection sheet="1" selectLockedCells="1"/>
  <mergeCells count="60">
    <mergeCell ref="F23:L23"/>
    <mergeCell ref="F12:L12"/>
    <mergeCell ref="F13:L13"/>
    <mergeCell ref="A8:F8"/>
    <mergeCell ref="G8:L8"/>
    <mergeCell ref="J21:L21"/>
    <mergeCell ref="A9:F9"/>
    <mergeCell ref="G9:L9"/>
    <mergeCell ref="A10:F10"/>
    <mergeCell ref="G10:K10"/>
    <mergeCell ref="B19:I19"/>
    <mergeCell ref="B20:I20"/>
    <mergeCell ref="B15:I15"/>
    <mergeCell ref="B16:I16"/>
    <mergeCell ref="B17:I17"/>
    <mergeCell ref="B18:I18"/>
    <mergeCell ref="G1:L1"/>
    <mergeCell ref="D1:F1"/>
    <mergeCell ref="J15:L15"/>
    <mergeCell ref="M15:R15"/>
    <mergeCell ref="S15:X15"/>
    <mergeCell ref="M1:R1"/>
    <mergeCell ref="S1:X1"/>
    <mergeCell ref="A2:F2"/>
    <mergeCell ref="G2:L2"/>
    <mergeCell ref="M2:R2"/>
    <mergeCell ref="S2:X2"/>
    <mergeCell ref="A7:F7"/>
    <mergeCell ref="M9:R9"/>
    <mergeCell ref="S9:X9"/>
    <mergeCell ref="M10:R10"/>
    <mergeCell ref="S10:W10"/>
    <mergeCell ref="M23:R23"/>
    <mergeCell ref="M12:R12"/>
    <mergeCell ref="M13:R13"/>
    <mergeCell ref="S16:X16"/>
    <mergeCell ref="S17:X17"/>
    <mergeCell ref="S18:X18"/>
    <mergeCell ref="S23:X23"/>
    <mergeCell ref="M16:R16"/>
    <mergeCell ref="M17:R17"/>
    <mergeCell ref="M18:R18"/>
    <mergeCell ref="M21:R21"/>
    <mergeCell ref="S19:X19"/>
    <mergeCell ref="S20:X20"/>
    <mergeCell ref="M19:R19"/>
    <mergeCell ref="M20:R20"/>
    <mergeCell ref="A4:X4"/>
    <mergeCell ref="A6:F6"/>
    <mergeCell ref="G6:L6"/>
    <mergeCell ref="M6:R6"/>
    <mergeCell ref="S6:X6"/>
    <mergeCell ref="J19:L19"/>
    <mergeCell ref="J20:L20"/>
    <mergeCell ref="G7:X7"/>
    <mergeCell ref="J16:L16"/>
    <mergeCell ref="J17:L17"/>
    <mergeCell ref="J18:L18"/>
    <mergeCell ref="M8:R8"/>
    <mergeCell ref="S8:X8"/>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6813-604A-46F6-8A06-F2BE84539923}">
  <dimension ref="A1:Y69"/>
  <sheetViews>
    <sheetView view="pageBreakPreview" zoomScaleNormal="100" zoomScaleSheetLayoutView="100" workbookViewId="0">
      <selection activeCell="B59" sqref="B59:I59"/>
    </sheetView>
  </sheetViews>
  <sheetFormatPr defaultColWidth="8.88671875" defaultRowHeight="13.2"/>
  <cols>
    <col min="1" max="24" width="3.6640625" style="2" customWidth="1"/>
    <col min="25" max="16384" width="8.88671875" style="2"/>
  </cols>
  <sheetData>
    <row r="1" spans="1:25" ht="19.350000000000001" customHeight="1">
      <c r="A1" s="2" t="str">
        <f>治験経費1_経費算出基準!$A$1</f>
        <v>治験経費1</v>
      </c>
      <c r="D1" s="131" t="s">
        <v>1</v>
      </c>
      <c r="E1" s="131"/>
      <c r="F1" s="131"/>
      <c r="G1" s="112" t="str">
        <f>IF(治験経費1_経費算出基準!G1="","",治験経費1_経費算出基準!G1)</f>
        <v/>
      </c>
      <c r="H1" s="131"/>
      <c r="I1" s="131"/>
      <c r="J1" s="131"/>
      <c r="K1" s="131"/>
      <c r="L1" s="131"/>
      <c r="M1" s="131" t="s">
        <v>8</v>
      </c>
      <c r="N1" s="131"/>
      <c r="O1" s="131"/>
      <c r="P1" s="131"/>
      <c r="Q1" s="131"/>
      <c r="R1" s="131"/>
      <c r="S1" s="184" t="str">
        <f>IF(治験経費1_経費算出基準!S1="","",治験経費1_経費算出基準!S1)</f>
        <v/>
      </c>
      <c r="T1" s="109"/>
      <c r="U1" s="109"/>
      <c r="V1" s="109"/>
      <c r="W1" s="109"/>
      <c r="X1" s="110"/>
    </row>
    <row r="2" spans="1:25" ht="19.350000000000001" customHeight="1">
      <c r="A2" s="112" t="s">
        <v>2</v>
      </c>
      <c r="B2" s="112"/>
      <c r="C2" s="112"/>
      <c r="D2" s="112"/>
      <c r="E2" s="112"/>
      <c r="F2" s="112"/>
      <c r="G2" s="112" t="str">
        <f>IF(治験経費1_経費算出基準!G2="","",治験経費1_経費算出基準!G2)</f>
        <v/>
      </c>
      <c r="H2" s="131"/>
      <c r="I2" s="131"/>
      <c r="J2" s="131"/>
      <c r="K2" s="131"/>
      <c r="L2" s="131"/>
      <c r="M2" s="131" t="s">
        <v>3</v>
      </c>
      <c r="N2" s="131"/>
      <c r="O2" s="131"/>
      <c r="P2" s="131"/>
      <c r="Q2" s="131"/>
      <c r="R2" s="131"/>
      <c r="S2" s="193" t="str">
        <f>IF(治験経費1_経費算出基準!S2="","",治験経費1_経費算出基準!S2)</f>
        <v>20xx/xx/xx</v>
      </c>
      <c r="T2" s="193"/>
      <c r="U2" s="193"/>
      <c r="V2" s="193"/>
      <c r="W2" s="193"/>
      <c r="X2" s="193"/>
    </row>
    <row r="3" spans="1:25" ht="7.35" customHeight="1"/>
    <row r="4" spans="1:25" ht="19.2">
      <c r="A4" s="111" t="s">
        <v>231</v>
      </c>
      <c r="B4" s="111"/>
      <c r="C4" s="111"/>
      <c r="D4" s="111"/>
      <c r="E4" s="111"/>
      <c r="F4" s="111"/>
      <c r="G4" s="111"/>
      <c r="H4" s="111"/>
      <c r="I4" s="111"/>
      <c r="J4" s="111"/>
      <c r="K4" s="111"/>
      <c r="L4" s="111"/>
      <c r="M4" s="111"/>
      <c r="N4" s="111"/>
      <c r="O4" s="111"/>
      <c r="P4" s="111"/>
      <c r="Q4" s="111"/>
      <c r="R4" s="111"/>
      <c r="S4" s="111"/>
      <c r="T4" s="111"/>
      <c r="U4" s="111"/>
      <c r="V4" s="111"/>
      <c r="W4" s="111"/>
      <c r="X4" s="111"/>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16" t="s">
        <v>11</v>
      </c>
      <c r="B6" s="116"/>
      <c r="C6" s="116"/>
      <c r="D6" s="116"/>
      <c r="E6" s="116"/>
      <c r="F6" s="116"/>
      <c r="G6" s="112" t="str">
        <f>IF(治験経費1_経費算出基準!G6="","",治験経費1_経費算出基準!G6)</f>
        <v/>
      </c>
      <c r="H6" s="131"/>
      <c r="I6" s="131"/>
      <c r="J6" s="131"/>
      <c r="K6" s="131"/>
      <c r="L6" s="131"/>
      <c r="M6" s="119" t="s">
        <v>12</v>
      </c>
      <c r="N6" s="119"/>
      <c r="O6" s="119"/>
      <c r="P6" s="119"/>
      <c r="Q6" s="119"/>
      <c r="R6" s="119"/>
      <c r="S6" s="175" t="str">
        <f>IF(治験経費1_経費算出基準!S6="","",治験経費1_経費算出基準!S6)</f>
        <v/>
      </c>
      <c r="T6" s="176"/>
      <c r="U6" s="176"/>
      <c r="V6" s="176"/>
      <c r="W6" s="176"/>
      <c r="X6" s="177"/>
      <c r="Y6" s="4"/>
    </row>
    <row r="7" spans="1:25" ht="33.6" customHeight="1">
      <c r="A7" s="112" t="s">
        <v>13</v>
      </c>
      <c r="B7" s="112"/>
      <c r="C7" s="112"/>
      <c r="D7" s="112"/>
      <c r="E7" s="112"/>
      <c r="F7" s="112"/>
      <c r="G7" s="160" t="str">
        <f>IF(治験経費1_経費算出基準!G7="","",治験経費1_経費算出基準!G7)</f>
        <v/>
      </c>
      <c r="H7" s="225"/>
      <c r="I7" s="225"/>
      <c r="J7" s="225"/>
      <c r="K7" s="225"/>
      <c r="L7" s="225"/>
      <c r="M7" s="225"/>
      <c r="N7" s="225"/>
      <c r="O7" s="225"/>
      <c r="P7" s="225"/>
      <c r="Q7" s="225"/>
      <c r="R7" s="225"/>
      <c r="S7" s="225"/>
      <c r="T7" s="225"/>
      <c r="U7" s="225"/>
      <c r="V7" s="225"/>
      <c r="W7" s="225"/>
      <c r="X7" s="226"/>
    </row>
    <row r="8" spans="1:25" ht="33.6" customHeight="1">
      <c r="A8" s="112" t="s">
        <v>14</v>
      </c>
      <c r="B8" s="112"/>
      <c r="C8" s="112"/>
      <c r="D8" s="112"/>
      <c r="E8" s="112"/>
      <c r="F8" s="112"/>
      <c r="G8" s="112" t="str">
        <f>IF(治験経費1_経費算出基準!G8="","",治験経費1_経費算出基準!G8)</f>
        <v/>
      </c>
      <c r="H8" s="131"/>
      <c r="I8" s="131"/>
      <c r="J8" s="131"/>
      <c r="K8" s="131"/>
      <c r="L8" s="131"/>
      <c r="M8" s="119" t="s">
        <v>83</v>
      </c>
      <c r="N8" s="119"/>
      <c r="O8" s="119"/>
      <c r="P8" s="119"/>
      <c r="Q8" s="119"/>
      <c r="R8" s="119"/>
      <c r="S8" s="175" t="str">
        <f>IF(治験経費1_経費算出基準!S8="","",治験経費1_経費算出基準!S8)</f>
        <v/>
      </c>
      <c r="T8" s="176"/>
      <c r="U8" s="176"/>
      <c r="V8" s="176"/>
      <c r="W8" s="176"/>
      <c r="X8" s="177"/>
      <c r="Y8" s="4"/>
    </row>
    <row r="9" spans="1:25" ht="33.6" customHeight="1">
      <c r="A9" s="102" t="s">
        <v>16</v>
      </c>
      <c r="B9" s="103"/>
      <c r="C9" s="103"/>
      <c r="D9" s="103"/>
      <c r="E9" s="103"/>
      <c r="F9" s="104"/>
      <c r="G9" s="260" t="str">
        <f>IF(治験経費1_経費算出基準!G9="","",治験経費1_経費算出基準!G9)</f>
        <v>20xx/xx/xx</v>
      </c>
      <c r="H9" s="193"/>
      <c r="I9" s="193"/>
      <c r="J9" s="193"/>
      <c r="K9" s="193"/>
      <c r="L9" s="193"/>
      <c r="M9" s="108" t="s">
        <v>17</v>
      </c>
      <c r="N9" s="109"/>
      <c r="O9" s="109"/>
      <c r="P9" s="109"/>
      <c r="Q9" s="109"/>
      <c r="R9" s="110"/>
      <c r="S9" s="249" t="str">
        <f>IF(治験経費1_経費算出基準!S9="","",治験経費1_経費算出基準!S9)</f>
        <v>20xx/xx/xx</v>
      </c>
      <c r="T9" s="250"/>
      <c r="U9" s="250"/>
      <c r="V9" s="250"/>
      <c r="W9" s="250"/>
      <c r="X9" s="251"/>
      <c r="Y9" s="4"/>
    </row>
    <row r="10" spans="1:25" ht="33.6" customHeight="1">
      <c r="A10" s="116" t="s">
        <v>18</v>
      </c>
      <c r="B10" s="116"/>
      <c r="C10" s="116"/>
      <c r="D10" s="116"/>
      <c r="E10" s="116"/>
      <c r="F10" s="116"/>
      <c r="G10" s="102" t="str">
        <f>IF(治験経費1_経費算出基準!G10="","",治験経費1_経費算出基準!G10)</f>
        <v/>
      </c>
      <c r="H10" s="158"/>
      <c r="I10" s="158"/>
      <c r="J10" s="158"/>
      <c r="K10" s="158"/>
      <c r="L10" s="58" t="s">
        <v>19</v>
      </c>
      <c r="M10" s="196" t="s">
        <v>20</v>
      </c>
      <c r="N10" s="197"/>
      <c r="O10" s="197"/>
      <c r="P10" s="197"/>
      <c r="Q10" s="197"/>
      <c r="R10" s="198"/>
      <c r="S10" s="175" t="str">
        <f>IF(治験経費1_経費算出基準!S10="","",治験経費1_経費算出基準!S10)</f>
        <v/>
      </c>
      <c r="T10" s="176"/>
      <c r="U10" s="176"/>
      <c r="V10" s="176"/>
      <c r="W10" s="176"/>
      <c r="X10" s="59" t="s">
        <v>21</v>
      </c>
      <c r="Y10" s="4"/>
    </row>
    <row r="11" spans="1:25" ht="7.5" customHeight="1"/>
    <row r="12" spans="1:25" ht="33" customHeight="1">
      <c r="A12" s="60"/>
      <c r="F12" s="254" t="s">
        <v>223</v>
      </c>
      <c r="G12" s="255"/>
      <c r="H12" s="255"/>
      <c r="I12" s="255"/>
      <c r="J12" s="255"/>
      <c r="K12" s="255"/>
      <c r="L12" s="256"/>
      <c r="M12" s="228">
        <f>IF(G1="マイルストーン",0,治験経費1_経費算出基準!$T$55)</f>
        <v>0</v>
      </c>
      <c r="N12" s="228"/>
      <c r="O12" s="228"/>
      <c r="P12" s="228"/>
      <c r="Q12" s="228"/>
      <c r="R12" s="228"/>
      <c r="S12" s="61"/>
    </row>
    <row r="13" spans="1:25" ht="33" customHeight="1">
      <c r="A13" s="60"/>
      <c r="F13" s="254" t="s">
        <v>224</v>
      </c>
      <c r="G13" s="255"/>
      <c r="H13" s="255"/>
      <c r="I13" s="255"/>
      <c r="J13" s="255"/>
      <c r="K13" s="255"/>
      <c r="L13" s="256"/>
      <c r="M13" s="229">
        <f>IF($G$10="",0,ROUNDDOWN($M$12/$G$10,0))</f>
        <v>0</v>
      </c>
      <c r="N13" s="230"/>
      <c r="O13" s="230"/>
      <c r="P13" s="230"/>
      <c r="Q13" s="230"/>
      <c r="R13" s="231"/>
      <c r="S13" s="61"/>
    </row>
    <row r="14" spans="1:25" ht="7.5" customHeight="1"/>
    <row r="15" spans="1:25">
      <c r="A15" s="12"/>
      <c r="B15" s="243" t="s">
        <v>225</v>
      </c>
      <c r="C15" s="244"/>
      <c r="D15" s="244"/>
      <c r="E15" s="244"/>
      <c r="F15" s="244"/>
      <c r="G15" s="244"/>
      <c r="H15" s="244"/>
      <c r="I15" s="245"/>
      <c r="J15" s="243" t="s">
        <v>232</v>
      </c>
      <c r="K15" s="244"/>
      <c r="L15" s="245"/>
      <c r="M15" s="246" t="s">
        <v>227</v>
      </c>
      <c r="N15" s="247"/>
      <c r="O15" s="247"/>
      <c r="P15" s="247"/>
      <c r="Q15" s="247"/>
      <c r="R15" s="248"/>
      <c r="S15" s="246" t="s">
        <v>4</v>
      </c>
      <c r="T15" s="247"/>
      <c r="U15" s="247"/>
      <c r="V15" s="247"/>
      <c r="W15" s="247"/>
      <c r="X15" s="248"/>
    </row>
    <row r="16" spans="1:25" ht="33.6" customHeight="1">
      <c r="A16" s="12">
        <v>1</v>
      </c>
      <c r="B16" s="263"/>
      <c r="C16" s="264"/>
      <c r="D16" s="264"/>
      <c r="E16" s="264"/>
      <c r="F16" s="264"/>
      <c r="G16" s="264"/>
      <c r="H16" s="264"/>
      <c r="I16" s="265"/>
      <c r="J16" s="266">
        <v>1</v>
      </c>
      <c r="K16" s="267"/>
      <c r="L16" s="268"/>
      <c r="M16" s="237">
        <f t="shared" ref="M16:M65" si="0">INT(ROUNDDOWN($M$13/$J$66,0))</f>
        <v>0</v>
      </c>
      <c r="N16" s="238"/>
      <c r="O16" s="238"/>
      <c r="P16" s="238"/>
      <c r="Q16" s="238"/>
      <c r="R16" s="239"/>
      <c r="S16" s="232"/>
      <c r="T16" s="233"/>
      <c r="U16" s="233"/>
      <c r="V16" s="233"/>
      <c r="W16" s="233"/>
      <c r="X16" s="234"/>
    </row>
    <row r="17" spans="1:24" ht="33.6" customHeight="1">
      <c r="A17" s="12">
        <v>2</v>
      </c>
      <c r="B17" s="263"/>
      <c r="C17" s="264"/>
      <c r="D17" s="264"/>
      <c r="E17" s="264"/>
      <c r="F17" s="264"/>
      <c r="G17" s="264"/>
      <c r="H17" s="264"/>
      <c r="I17" s="265"/>
      <c r="J17" s="266">
        <v>1</v>
      </c>
      <c r="K17" s="267"/>
      <c r="L17" s="268"/>
      <c r="M17" s="237">
        <f t="shared" si="0"/>
        <v>0</v>
      </c>
      <c r="N17" s="238"/>
      <c r="O17" s="238"/>
      <c r="P17" s="238"/>
      <c r="Q17" s="238"/>
      <c r="R17" s="239"/>
      <c r="S17" s="232"/>
      <c r="T17" s="233"/>
      <c r="U17" s="233"/>
      <c r="V17" s="233"/>
      <c r="W17" s="233"/>
      <c r="X17" s="234"/>
    </row>
    <row r="18" spans="1:24" ht="33.6" customHeight="1">
      <c r="A18" s="12">
        <v>3</v>
      </c>
      <c r="B18" s="263"/>
      <c r="C18" s="264"/>
      <c r="D18" s="264"/>
      <c r="E18" s="264"/>
      <c r="F18" s="264"/>
      <c r="G18" s="264"/>
      <c r="H18" s="264"/>
      <c r="I18" s="265"/>
      <c r="J18" s="266">
        <v>1</v>
      </c>
      <c r="K18" s="267"/>
      <c r="L18" s="268"/>
      <c r="M18" s="237">
        <f t="shared" si="0"/>
        <v>0</v>
      </c>
      <c r="N18" s="238"/>
      <c r="O18" s="238"/>
      <c r="P18" s="238"/>
      <c r="Q18" s="238"/>
      <c r="R18" s="239"/>
      <c r="S18" s="232"/>
      <c r="T18" s="233"/>
      <c r="U18" s="233"/>
      <c r="V18" s="233"/>
      <c r="W18" s="233"/>
      <c r="X18" s="234"/>
    </row>
    <row r="19" spans="1:24" ht="33.6" customHeight="1">
      <c r="A19" s="12">
        <v>4</v>
      </c>
      <c r="B19" s="263"/>
      <c r="C19" s="264"/>
      <c r="D19" s="264"/>
      <c r="E19" s="264"/>
      <c r="F19" s="264"/>
      <c r="G19" s="264"/>
      <c r="H19" s="264"/>
      <c r="I19" s="265"/>
      <c r="J19" s="266">
        <v>1</v>
      </c>
      <c r="K19" s="267"/>
      <c r="L19" s="268"/>
      <c r="M19" s="237">
        <f t="shared" si="0"/>
        <v>0</v>
      </c>
      <c r="N19" s="238"/>
      <c r="O19" s="238"/>
      <c r="P19" s="238"/>
      <c r="Q19" s="238"/>
      <c r="R19" s="239"/>
      <c r="S19" s="232"/>
      <c r="T19" s="233"/>
      <c r="U19" s="233"/>
      <c r="V19" s="233"/>
      <c r="W19" s="233"/>
      <c r="X19" s="234"/>
    </row>
    <row r="20" spans="1:24" ht="33.6" customHeight="1">
      <c r="A20" s="12">
        <v>5</v>
      </c>
      <c r="B20" s="263"/>
      <c r="C20" s="264"/>
      <c r="D20" s="264"/>
      <c r="E20" s="264"/>
      <c r="F20" s="264"/>
      <c r="G20" s="264"/>
      <c r="H20" s="264"/>
      <c r="I20" s="265"/>
      <c r="J20" s="266">
        <v>1</v>
      </c>
      <c r="K20" s="267"/>
      <c r="L20" s="268"/>
      <c r="M20" s="237">
        <f t="shared" si="0"/>
        <v>0</v>
      </c>
      <c r="N20" s="238"/>
      <c r="O20" s="238"/>
      <c r="P20" s="238"/>
      <c r="Q20" s="238"/>
      <c r="R20" s="239"/>
      <c r="S20" s="232"/>
      <c r="T20" s="233"/>
      <c r="U20" s="233"/>
      <c r="V20" s="233"/>
      <c r="W20" s="233"/>
      <c r="X20" s="234"/>
    </row>
    <row r="21" spans="1:24" ht="33.6" customHeight="1">
      <c r="A21" s="12">
        <v>6</v>
      </c>
      <c r="B21" s="263"/>
      <c r="C21" s="264"/>
      <c r="D21" s="264"/>
      <c r="E21" s="264"/>
      <c r="F21" s="264"/>
      <c r="G21" s="264"/>
      <c r="H21" s="264"/>
      <c r="I21" s="265"/>
      <c r="J21" s="266">
        <v>1</v>
      </c>
      <c r="K21" s="267"/>
      <c r="L21" s="268"/>
      <c r="M21" s="237">
        <f t="shared" si="0"/>
        <v>0</v>
      </c>
      <c r="N21" s="238"/>
      <c r="O21" s="238"/>
      <c r="P21" s="238"/>
      <c r="Q21" s="238"/>
      <c r="R21" s="239"/>
      <c r="S21" s="232"/>
      <c r="T21" s="233"/>
      <c r="U21" s="233"/>
      <c r="V21" s="233"/>
      <c r="W21" s="233"/>
      <c r="X21" s="234"/>
    </row>
    <row r="22" spans="1:24" ht="33.6" customHeight="1">
      <c r="A22" s="12">
        <v>7</v>
      </c>
      <c r="B22" s="263"/>
      <c r="C22" s="264"/>
      <c r="D22" s="264"/>
      <c r="E22" s="264"/>
      <c r="F22" s="264"/>
      <c r="G22" s="264"/>
      <c r="H22" s="264"/>
      <c r="I22" s="265"/>
      <c r="J22" s="266">
        <v>1</v>
      </c>
      <c r="K22" s="267"/>
      <c r="L22" s="268"/>
      <c r="M22" s="237">
        <f t="shared" si="0"/>
        <v>0</v>
      </c>
      <c r="N22" s="238"/>
      <c r="O22" s="238"/>
      <c r="P22" s="238"/>
      <c r="Q22" s="238"/>
      <c r="R22" s="239"/>
      <c r="S22" s="232"/>
      <c r="T22" s="233"/>
      <c r="U22" s="233"/>
      <c r="V22" s="233"/>
      <c r="W22" s="233"/>
      <c r="X22" s="234"/>
    </row>
    <row r="23" spans="1:24" ht="33.6" customHeight="1">
      <c r="A23" s="12">
        <v>8</v>
      </c>
      <c r="B23" s="263"/>
      <c r="C23" s="264"/>
      <c r="D23" s="264"/>
      <c r="E23" s="264"/>
      <c r="F23" s="264"/>
      <c r="G23" s="264"/>
      <c r="H23" s="264"/>
      <c r="I23" s="265"/>
      <c r="J23" s="266">
        <v>1</v>
      </c>
      <c r="K23" s="267"/>
      <c r="L23" s="268"/>
      <c r="M23" s="237">
        <f t="shared" si="0"/>
        <v>0</v>
      </c>
      <c r="N23" s="238"/>
      <c r="O23" s="238"/>
      <c r="P23" s="238"/>
      <c r="Q23" s="238"/>
      <c r="R23" s="239"/>
      <c r="S23" s="232"/>
      <c r="T23" s="233"/>
      <c r="U23" s="233"/>
      <c r="V23" s="233"/>
      <c r="W23" s="233"/>
      <c r="X23" s="234"/>
    </row>
    <row r="24" spans="1:24" ht="33.6" customHeight="1">
      <c r="A24" s="12">
        <v>9</v>
      </c>
      <c r="B24" s="263"/>
      <c r="C24" s="264"/>
      <c r="D24" s="264"/>
      <c r="E24" s="264"/>
      <c r="F24" s="264"/>
      <c r="G24" s="264"/>
      <c r="H24" s="264"/>
      <c r="I24" s="265"/>
      <c r="J24" s="266">
        <v>1</v>
      </c>
      <c r="K24" s="267"/>
      <c r="L24" s="268"/>
      <c r="M24" s="237">
        <f t="shared" si="0"/>
        <v>0</v>
      </c>
      <c r="N24" s="238"/>
      <c r="O24" s="238"/>
      <c r="P24" s="238"/>
      <c r="Q24" s="238"/>
      <c r="R24" s="239"/>
      <c r="S24" s="232"/>
      <c r="T24" s="233"/>
      <c r="U24" s="233"/>
      <c r="V24" s="233"/>
      <c r="W24" s="233"/>
      <c r="X24" s="234"/>
    </row>
    <row r="25" spans="1:24" ht="33.6" customHeight="1">
      <c r="A25" s="12">
        <v>10</v>
      </c>
      <c r="B25" s="263"/>
      <c r="C25" s="264"/>
      <c r="D25" s="264"/>
      <c r="E25" s="264"/>
      <c r="F25" s="264"/>
      <c r="G25" s="264"/>
      <c r="H25" s="264"/>
      <c r="I25" s="265"/>
      <c r="J25" s="266">
        <v>1</v>
      </c>
      <c r="K25" s="267"/>
      <c r="L25" s="268"/>
      <c r="M25" s="237">
        <f t="shared" si="0"/>
        <v>0</v>
      </c>
      <c r="N25" s="238"/>
      <c r="O25" s="238"/>
      <c r="P25" s="238"/>
      <c r="Q25" s="238"/>
      <c r="R25" s="239"/>
      <c r="S25" s="232"/>
      <c r="T25" s="233"/>
      <c r="U25" s="233"/>
      <c r="V25" s="233"/>
      <c r="W25" s="233"/>
      <c r="X25" s="234"/>
    </row>
    <row r="26" spans="1:24" ht="33.6" customHeight="1">
      <c r="A26" s="12">
        <v>11</v>
      </c>
      <c r="B26" s="263"/>
      <c r="C26" s="264"/>
      <c r="D26" s="264"/>
      <c r="E26" s="264"/>
      <c r="F26" s="264"/>
      <c r="G26" s="264"/>
      <c r="H26" s="264"/>
      <c r="I26" s="265"/>
      <c r="J26" s="266">
        <v>1</v>
      </c>
      <c r="K26" s="267"/>
      <c r="L26" s="268"/>
      <c r="M26" s="237">
        <f t="shared" si="0"/>
        <v>0</v>
      </c>
      <c r="N26" s="238"/>
      <c r="O26" s="238"/>
      <c r="P26" s="238"/>
      <c r="Q26" s="238"/>
      <c r="R26" s="239"/>
      <c r="S26" s="232"/>
      <c r="T26" s="233"/>
      <c r="U26" s="233"/>
      <c r="V26" s="233"/>
      <c r="W26" s="233"/>
      <c r="X26" s="234"/>
    </row>
    <row r="27" spans="1:24" ht="33.6" customHeight="1">
      <c r="A27" s="12">
        <v>12</v>
      </c>
      <c r="B27" s="263"/>
      <c r="C27" s="264"/>
      <c r="D27" s="264"/>
      <c r="E27" s="264"/>
      <c r="F27" s="264"/>
      <c r="G27" s="264"/>
      <c r="H27" s="264"/>
      <c r="I27" s="265"/>
      <c r="J27" s="266">
        <v>1</v>
      </c>
      <c r="K27" s="267"/>
      <c r="L27" s="268"/>
      <c r="M27" s="237">
        <f t="shared" si="0"/>
        <v>0</v>
      </c>
      <c r="N27" s="238"/>
      <c r="O27" s="238"/>
      <c r="P27" s="238"/>
      <c r="Q27" s="238"/>
      <c r="R27" s="239"/>
      <c r="S27" s="232"/>
      <c r="T27" s="233"/>
      <c r="U27" s="233"/>
      <c r="V27" s="233"/>
      <c r="W27" s="233"/>
      <c r="X27" s="234"/>
    </row>
    <row r="28" spans="1:24" ht="33.6" customHeight="1">
      <c r="A28" s="12">
        <v>13</v>
      </c>
      <c r="B28" s="263"/>
      <c r="C28" s="264"/>
      <c r="D28" s="264"/>
      <c r="E28" s="264"/>
      <c r="F28" s="264"/>
      <c r="G28" s="264"/>
      <c r="H28" s="264"/>
      <c r="I28" s="265"/>
      <c r="J28" s="266">
        <v>1</v>
      </c>
      <c r="K28" s="267"/>
      <c r="L28" s="268"/>
      <c r="M28" s="237">
        <f t="shared" si="0"/>
        <v>0</v>
      </c>
      <c r="N28" s="238"/>
      <c r="O28" s="238"/>
      <c r="P28" s="238"/>
      <c r="Q28" s="238"/>
      <c r="R28" s="239"/>
      <c r="S28" s="232"/>
      <c r="T28" s="233"/>
      <c r="U28" s="233"/>
      <c r="V28" s="233"/>
      <c r="W28" s="233"/>
      <c r="X28" s="234"/>
    </row>
    <row r="29" spans="1:24" ht="33.6" customHeight="1">
      <c r="A29" s="12">
        <v>14</v>
      </c>
      <c r="B29" s="263"/>
      <c r="C29" s="264"/>
      <c r="D29" s="264"/>
      <c r="E29" s="264"/>
      <c r="F29" s="264"/>
      <c r="G29" s="264"/>
      <c r="H29" s="264"/>
      <c r="I29" s="265"/>
      <c r="J29" s="266">
        <v>1</v>
      </c>
      <c r="K29" s="267"/>
      <c r="L29" s="268"/>
      <c r="M29" s="237">
        <f t="shared" si="0"/>
        <v>0</v>
      </c>
      <c r="N29" s="238"/>
      <c r="O29" s="238"/>
      <c r="P29" s="238"/>
      <c r="Q29" s="238"/>
      <c r="R29" s="239"/>
      <c r="S29" s="232"/>
      <c r="T29" s="233"/>
      <c r="U29" s="233"/>
      <c r="V29" s="233"/>
      <c r="W29" s="233"/>
      <c r="X29" s="234"/>
    </row>
    <row r="30" spans="1:24" ht="33.6" customHeight="1">
      <c r="A30" s="12">
        <v>15</v>
      </c>
      <c r="B30" s="263"/>
      <c r="C30" s="264"/>
      <c r="D30" s="264"/>
      <c r="E30" s="264"/>
      <c r="F30" s="264"/>
      <c r="G30" s="264"/>
      <c r="H30" s="264"/>
      <c r="I30" s="265"/>
      <c r="J30" s="266">
        <v>1</v>
      </c>
      <c r="K30" s="267"/>
      <c r="L30" s="268"/>
      <c r="M30" s="237">
        <f t="shared" si="0"/>
        <v>0</v>
      </c>
      <c r="N30" s="238"/>
      <c r="O30" s="238"/>
      <c r="P30" s="238"/>
      <c r="Q30" s="238"/>
      <c r="R30" s="239"/>
      <c r="S30" s="232"/>
      <c r="T30" s="233"/>
      <c r="U30" s="233"/>
      <c r="V30" s="233"/>
      <c r="W30" s="233"/>
      <c r="X30" s="234"/>
    </row>
    <row r="31" spans="1:24" ht="33.6" customHeight="1">
      <c r="A31" s="12">
        <v>16</v>
      </c>
      <c r="B31" s="263"/>
      <c r="C31" s="264"/>
      <c r="D31" s="264"/>
      <c r="E31" s="264"/>
      <c r="F31" s="264"/>
      <c r="G31" s="264"/>
      <c r="H31" s="264"/>
      <c r="I31" s="265"/>
      <c r="J31" s="266">
        <v>1</v>
      </c>
      <c r="K31" s="267"/>
      <c r="L31" s="268"/>
      <c r="M31" s="237">
        <f t="shared" si="0"/>
        <v>0</v>
      </c>
      <c r="N31" s="238"/>
      <c r="O31" s="238"/>
      <c r="P31" s="238"/>
      <c r="Q31" s="238"/>
      <c r="R31" s="239"/>
      <c r="S31" s="232"/>
      <c r="T31" s="233"/>
      <c r="U31" s="233"/>
      <c r="V31" s="233"/>
      <c r="W31" s="233"/>
      <c r="X31" s="234"/>
    </row>
    <row r="32" spans="1:24" ht="33.6" customHeight="1">
      <c r="A32" s="12">
        <v>17</v>
      </c>
      <c r="B32" s="263"/>
      <c r="C32" s="264"/>
      <c r="D32" s="264"/>
      <c r="E32" s="264"/>
      <c r="F32" s="264"/>
      <c r="G32" s="264"/>
      <c r="H32" s="264"/>
      <c r="I32" s="265"/>
      <c r="J32" s="266">
        <v>1</v>
      </c>
      <c r="K32" s="267"/>
      <c r="L32" s="268"/>
      <c r="M32" s="237">
        <f t="shared" si="0"/>
        <v>0</v>
      </c>
      <c r="N32" s="238"/>
      <c r="O32" s="238"/>
      <c r="P32" s="238"/>
      <c r="Q32" s="238"/>
      <c r="R32" s="239"/>
      <c r="S32" s="232"/>
      <c r="T32" s="233"/>
      <c r="U32" s="233"/>
      <c r="V32" s="233"/>
      <c r="W32" s="233"/>
      <c r="X32" s="234"/>
    </row>
    <row r="33" spans="1:24" ht="33.6" customHeight="1">
      <c r="A33" s="12">
        <v>18</v>
      </c>
      <c r="B33" s="263"/>
      <c r="C33" s="264"/>
      <c r="D33" s="264"/>
      <c r="E33" s="264"/>
      <c r="F33" s="264"/>
      <c r="G33" s="264"/>
      <c r="H33" s="264"/>
      <c r="I33" s="265"/>
      <c r="J33" s="266">
        <v>1</v>
      </c>
      <c r="K33" s="267"/>
      <c r="L33" s="268"/>
      <c r="M33" s="237">
        <f t="shared" si="0"/>
        <v>0</v>
      </c>
      <c r="N33" s="238"/>
      <c r="O33" s="238"/>
      <c r="P33" s="238"/>
      <c r="Q33" s="238"/>
      <c r="R33" s="239"/>
      <c r="S33" s="232"/>
      <c r="T33" s="233"/>
      <c r="U33" s="233"/>
      <c r="V33" s="233"/>
      <c r="W33" s="233"/>
      <c r="X33" s="234"/>
    </row>
    <row r="34" spans="1:24" ht="33.6" customHeight="1">
      <c r="A34" s="12">
        <v>19</v>
      </c>
      <c r="B34" s="263"/>
      <c r="C34" s="264"/>
      <c r="D34" s="264"/>
      <c r="E34" s="264"/>
      <c r="F34" s="264"/>
      <c r="G34" s="264"/>
      <c r="H34" s="264"/>
      <c r="I34" s="265"/>
      <c r="J34" s="266">
        <v>1</v>
      </c>
      <c r="K34" s="267"/>
      <c r="L34" s="268"/>
      <c r="M34" s="237">
        <f t="shared" si="0"/>
        <v>0</v>
      </c>
      <c r="N34" s="238"/>
      <c r="O34" s="238"/>
      <c r="P34" s="238"/>
      <c r="Q34" s="238"/>
      <c r="R34" s="239"/>
      <c r="S34" s="232"/>
      <c r="T34" s="233"/>
      <c r="U34" s="233"/>
      <c r="V34" s="233"/>
      <c r="W34" s="233"/>
      <c r="X34" s="234"/>
    </row>
    <row r="35" spans="1:24" ht="33.6" customHeight="1">
      <c r="A35" s="12">
        <v>20</v>
      </c>
      <c r="B35" s="263"/>
      <c r="C35" s="264"/>
      <c r="D35" s="264"/>
      <c r="E35" s="264"/>
      <c r="F35" s="264"/>
      <c r="G35" s="264"/>
      <c r="H35" s="264"/>
      <c r="I35" s="265"/>
      <c r="J35" s="266">
        <v>1</v>
      </c>
      <c r="K35" s="267"/>
      <c r="L35" s="268"/>
      <c r="M35" s="237">
        <f t="shared" si="0"/>
        <v>0</v>
      </c>
      <c r="N35" s="238"/>
      <c r="O35" s="238"/>
      <c r="P35" s="238"/>
      <c r="Q35" s="238"/>
      <c r="R35" s="239"/>
      <c r="S35" s="232"/>
      <c r="T35" s="233"/>
      <c r="U35" s="233"/>
      <c r="V35" s="233"/>
      <c r="W35" s="233"/>
      <c r="X35" s="234"/>
    </row>
    <row r="36" spans="1:24" ht="33.6" customHeight="1">
      <c r="A36" s="12">
        <v>21</v>
      </c>
      <c r="B36" s="263"/>
      <c r="C36" s="264"/>
      <c r="D36" s="264"/>
      <c r="E36" s="264"/>
      <c r="F36" s="264"/>
      <c r="G36" s="264"/>
      <c r="H36" s="264"/>
      <c r="I36" s="265"/>
      <c r="J36" s="266">
        <v>1</v>
      </c>
      <c r="K36" s="267"/>
      <c r="L36" s="268"/>
      <c r="M36" s="237">
        <f t="shared" si="0"/>
        <v>0</v>
      </c>
      <c r="N36" s="238"/>
      <c r="O36" s="238"/>
      <c r="P36" s="238"/>
      <c r="Q36" s="238"/>
      <c r="R36" s="239"/>
      <c r="S36" s="232"/>
      <c r="T36" s="233"/>
      <c r="U36" s="233"/>
      <c r="V36" s="233"/>
      <c r="W36" s="233"/>
      <c r="X36" s="234"/>
    </row>
    <row r="37" spans="1:24" ht="33.6" customHeight="1">
      <c r="A37" s="12">
        <v>22</v>
      </c>
      <c r="B37" s="263"/>
      <c r="C37" s="264"/>
      <c r="D37" s="264"/>
      <c r="E37" s="264"/>
      <c r="F37" s="264"/>
      <c r="G37" s="264"/>
      <c r="H37" s="264"/>
      <c r="I37" s="265"/>
      <c r="J37" s="266">
        <v>1</v>
      </c>
      <c r="K37" s="267"/>
      <c r="L37" s="268"/>
      <c r="M37" s="237">
        <f t="shared" si="0"/>
        <v>0</v>
      </c>
      <c r="N37" s="238"/>
      <c r="O37" s="238"/>
      <c r="P37" s="238"/>
      <c r="Q37" s="238"/>
      <c r="R37" s="239"/>
      <c r="S37" s="232"/>
      <c r="T37" s="233"/>
      <c r="U37" s="233"/>
      <c r="V37" s="233"/>
      <c r="W37" s="233"/>
      <c r="X37" s="234"/>
    </row>
    <row r="38" spans="1:24" ht="33.6" customHeight="1">
      <c r="A38" s="12">
        <v>23</v>
      </c>
      <c r="B38" s="263"/>
      <c r="C38" s="264"/>
      <c r="D38" s="264"/>
      <c r="E38" s="264"/>
      <c r="F38" s="264"/>
      <c r="G38" s="264"/>
      <c r="H38" s="264"/>
      <c r="I38" s="265"/>
      <c r="J38" s="266">
        <v>1</v>
      </c>
      <c r="K38" s="267"/>
      <c r="L38" s="268"/>
      <c r="M38" s="237">
        <f t="shared" si="0"/>
        <v>0</v>
      </c>
      <c r="N38" s="238"/>
      <c r="O38" s="238"/>
      <c r="P38" s="238"/>
      <c r="Q38" s="238"/>
      <c r="R38" s="239"/>
      <c r="S38" s="232"/>
      <c r="T38" s="233"/>
      <c r="U38" s="233"/>
      <c r="V38" s="233"/>
      <c r="W38" s="233"/>
      <c r="X38" s="234"/>
    </row>
    <row r="39" spans="1:24" ht="33.6" customHeight="1">
      <c r="A39" s="12">
        <v>24</v>
      </c>
      <c r="B39" s="263"/>
      <c r="C39" s="264"/>
      <c r="D39" s="264"/>
      <c r="E39" s="264"/>
      <c r="F39" s="264"/>
      <c r="G39" s="264"/>
      <c r="H39" s="264"/>
      <c r="I39" s="265"/>
      <c r="J39" s="266">
        <v>1</v>
      </c>
      <c r="K39" s="267"/>
      <c r="L39" s="268"/>
      <c r="M39" s="237">
        <f t="shared" si="0"/>
        <v>0</v>
      </c>
      <c r="N39" s="238"/>
      <c r="O39" s="238"/>
      <c r="P39" s="238"/>
      <c r="Q39" s="238"/>
      <c r="R39" s="239"/>
      <c r="S39" s="232"/>
      <c r="T39" s="233"/>
      <c r="U39" s="233"/>
      <c r="V39" s="233"/>
      <c r="W39" s="233"/>
      <c r="X39" s="234"/>
    </row>
    <row r="40" spans="1:24" ht="33.6" customHeight="1">
      <c r="A40" s="12">
        <v>25</v>
      </c>
      <c r="B40" s="263"/>
      <c r="C40" s="264"/>
      <c r="D40" s="264"/>
      <c r="E40" s="264"/>
      <c r="F40" s="264"/>
      <c r="G40" s="264"/>
      <c r="H40" s="264"/>
      <c r="I40" s="265"/>
      <c r="J40" s="266">
        <v>1</v>
      </c>
      <c r="K40" s="267"/>
      <c r="L40" s="268"/>
      <c r="M40" s="237">
        <f t="shared" si="0"/>
        <v>0</v>
      </c>
      <c r="N40" s="238"/>
      <c r="O40" s="238"/>
      <c r="P40" s="238"/>
      <c r="Q40" s="238"/>
      <c r="R40" s="239"/>
      <c r="S40" s="232"/>
      <c r="T40" s="233"/>
      <c r="U40" s="233"/>
      <c r="V40" s="233"/>
      <c r="W40" s="233"/>
      <c r="X40" s="234"/>
    </row>
    <row r="41" spans="1:24" ht="33.6" customHeight="1">
      <c r="A41" s="12">
        <v>26</v>
      </c>
      <c r="B41" s="263"/>
      <c r="C41" s="264"/>
      <c r="D41" s="264"/>
      <c r="E41" s="264"/>
      <c r="F41" s="264"/>
      <c r="G41" s="264"/>
      <c r="H41" s="264"/>
      <c r="I41" s="265"/>
      <c r="J41" s="266">
        <v>1</v>
      </c>
      <c r="K41" s="267"/>
      <c r="L41" s="268"/>
      <c r="M41" s="237">
        <f t="shared" si="0"/>
        <v>0</v>
      </c>
      <c r="N41" s="238"/>
      <c r="O41" s="238"/>
      <c r="P41" s="238"/>
      <c r="Q41" s="238"/>
      <c r="R41" s="239"/>
      <c r="S41" s="232"/>
      <c r="T41" s="233"/>
      <c r="U41" s="233"/>
      <c r="V41" s="233"/>
      <c r="W41" s="233"/>
      <c r="X41" s="234"/>
    </row>
    <row r="42" spans="1:24" ht="33.6" customHeight="1">
      <c r="A42" s="12">
        <v>27</v>
      </c>
      <c r="B42" s="263"/>
      <c r="C42" s="264"/>
      <c r="D42" s="264"/>
      <c r="E42" s="264"/>
      <c r="F42" s="264"/>
      <c r="G42" s="264"/>
      <c r="H42" s="264"/>
      <c r="I42" s="265"/>
      <c r="J42" s="266">
        <v>1</v>
      </c>
      <c r="K42" s="267"/>
      <c r="L42" s="268"/>
      <c r="M42" s="237">
        <f t="shared" si="0"/>
        <v>0</v>
      </c>
      <c r="N42" s="238"/>
      <c r="O42" s="238"/>
      <c r="P42" s="238"/>
      <c r="Q42" s="238"/>
      <c r="R42" s="239"/>
      <c r="S42" s="232"/>
      <c r="T42" s="233"/>
      <c r="U42" s="233"/>
      <c r="V42" s="233"/>
      <c r="W42" s="233"/>
      <c r="X42" s="234"/>
    </row>
    <row r="43" spans="1:24" ht="33.6" customHeight="1">
      <c r="A43" s="12">
        <v>28</v>
      </c>
      <c r="B43" s="263"/>
      <c r="C43" s="264"/>
      <c r="D43" s="264"/>
      <c r="E43" s="264"/>
      <c r="F43" s="264"/>
      <c r="G43" s="264"/>
      <c r="H43" s="264"/>
      <c r="I43" s="265"/>
      <c r="J43" s="266">
        <v>1</v>
      </c>
      <c r="K43" s="267"/>
      <c r="L43" s="268"/>
      <c r="M43" s="237">
        <f t="shared" si="0"/>
        <v>0</v>
      </c>
      <c r="N43" s="238"/>
      <c r="O43" s="238"/>
      <c r="P43" s="238"/>
      <c r="Q43" s="238"/>
      <c r="R43" s="239"/>
      <c r="S43" s="232"/>
      <c r="T43" s="233"/>
      <c r="U43" s="233"/>
      <c r="V43" s="233"/>
      <c r="W43" s="233"/>
      <c r="X43" s="234"/>
    </row>
    <row r="44" spans="1:24" ht="33.6" customHeight="1">
      <c r="A44" s="12">
        <v>29</v>
      </c>
      <c r="B44" s="263"/>
      <c r="C44" s="264"/>
      <c r="D44" s="264"/>
      <c r="E44" s="264"/>
      <c r="F44" s="264"/>
      <c r="G44" s="264"/>
      <c r="H44" s="264"/>
      <c r="I44" s="265"/>
      <c r="J44" s="266">
        <v>1</v>
      </c>
      <c r="K44" s="267"/>
      <c r="L44" s="268"/>
      <c r="M44" s="237">
        <f t="shared" si="0"/>
        <v>0</v>
      </c>
      <c r="N44" s="238"/>
      <c r="O44" s="238"/>
      <c r="P44" s="238"/>
      <c r="Q44" s="238"/>
      <c r="R44" s="239"/>
      <c r="S44" s="232"/>
      <c r="T44" s="233"/>
      <c r="U44" s="233"/>
      <c r="V44" s="233"/>
      <c r="W44" s="233"/>
      <c r="X44" s="234"/>
    </row>
    <row r="45" spans="1:24" ht="33.6" customHeight="1">
      <c r="A45" s="12">
        <v>30</v>
      </c>
      <c r="B45" s="263"/>
      <c r="C45" s="264"/>
      <c r="D45" s="264"/>
      <c r="E45" s="264"/>
      <c r="F45" s="264"/>
      <c r="G45" s="264"/>
      <c r="H45" s="264"/>
      <c r="I45" s="265"/>
      <c r="J45" s="266">
        <v>1</v>
      </c>
      <c r="K45" s="267"/>
      <c r="L45" s="268"/>
      <c r="M45" s="237">
        <f t="shared" si="0"/>
        <v>0</v>
      </c>
      <c r="N45" s="238"/>
      <c r="O45" s="238"/>
      <c r="P45" s="238"/>
      <c r="Q45" s="238"/>
      <c r="R45" s="239"/>
      <c r="S45" s="232"/>
      <c r="T45" s="233"/>
      <c r="U45" s="233"/>
      <c r="V45" s="233"/>
      <c r="W45" s="233"/>
      <c r="X45" s="234"/>
    </row>
    <row r="46" spans="1:24" ht="33.6" customHeight="1">
      <c r="A46" s="12">
        <v>31</v>
      </c>
      <c r="B46" s="263"/>
      <c r="C46" s="264"/>
      <c r="D46" s="264"/>
      <c r="E46" s="264"/>
      <c r="F46" s="264"/>
      <c r="G46" s="264"/>
      <c r="H46" s="264"/>
      <c r="I46" s="265"/>
      <c r="J46" s="266">
        <v>1</v>
      </c>
      <c r="K46" s="267"/>
      <c r="L46" s="268"/>
      <c r="M46" s="237">
        <f t="shared" si="0"/>
        <v>0</v>
      </c>
      <c r="N46" s="238"/>
      <c r="O46" s="238"/>
      <c r="P46" s="238"/>
      <c r="Q46" s="238"/>
      <c r="R46" s="239"/>
      <c r="S46" s="232"/>
      <c r="T46" s="233"/>
      <c r="U46" s="233"/>
      <c r="V46" s="233"/>
      <c r="W46" s="233"/>
      <c r="X46" s="234"/>
    </row>
    <row r="47" spans="1:24" ht="33.6" customHeight="1">
      <c r="A47" s="12">
        <v>32</v>
      </c>
      <c r="B47" s="263"/>
      <c r="C47" s="264"/>
      <c r="D47" s="264"/>
      <c r="E47" s="264"/>
      <c r="F47" s="264"/>
      <c r="G47" s="264"/>
      <c r="H47" s="264"/>
      <c r="I47" s="265"/>
      <c r="J47" s="266">
        <v>1</v>
      </c>
      <c r="K47" s="267"/>
      <c r="L47" s="268"/>
      <c r="M47" s="237">
        <f t="shared" si="0"/>
        <v>0</v>
      </c>
      <c r="N47" s="238"/>
      <c r="O47" s="238"/>
      <c r="P47" s="238"/>
      <c r="Q47" s="238"/>
      <c r="R47" s="239"/>
      <c r="S47" s="232"/>
      <c r="T47" s="233"/>
      <c r="U47" s="233"/>
      <c r="V47" s="233"/>
      <c r="W47" s="233"/>
      <c r="X47" s="234"/>
    </row>
    <row r="48" spans="1:24" ht="33.6" customHeight="1">
      <c r="A48" s="12">
        <v>33</v>
      </c>
      <c r="B48" s="263"/>
      <c r="C48" s="264"/>
      <c r="D48" s="264"/>
      <c r="E48" s="264"/>
      <c r="F48" s="264"/>
      <c r="G48" s="264"/>
      <c r="H48" s="264"/>
      <c r="I48" s="265"/>
      <c r="J48" s="266">
        <v>1</v>
      </c>
      <c r="K48" s="267"/>
      <c r="L48" s="268"/>
      <c r="M48" s="237">
        <f t="shared" si="0"/>
        <v>0</v>
      </c>
      <c r="N48" s="238"/>
      <c r="O48" s="238"/>
      <c r="P48" s="238"/>
      <c r="Q48" s="238"/>
      <c r="R48" s="239"/>
      <c r="S48" s="232"/>
      <c r="T48" s="233"/>
      <c r="U48" s="233"/>
      <c r="V48" s="233"/>
      <c r="W48" s="233"/>
      <c r="X48" s="234"/>
    </row>
    <row r="49" spans="1:24" ht="33.6" customHeight="1">
      <c r="A49" s="12">
        <v>34</v>
      </c>
      <c r="B49" s="263"/>
      <c r="C49" s="264"/>
      <c r="D49" s="264"/>
      <c r="E49" s="264"/>
      <c r="F49" s="264"/>
      <c r="G49" s="264"/>
      <c r="H49" s="264"/>
      <c r="I49" s="265"/>
      <c r="J49" s="266">
        <v>1</v>
      </c>
      <c r="K49" s="267"/>
      <c r="L49" s="268"/>
      <c r="M49" s="237">
        <f t="shared" si="0"/>
        <v>0</v>
      </c>
      <c r="N49" s="238"/>
      <c r="O49" s="238"/>
      <c r="P49" s="238"/>
      <c r="Q49" s="238"/>
      <c r="R49" s="239"/>
      <c r="S49" s="232"/>
      <c r="T49" s="233"/>
      <c r="U49" s="233"/>
      <c r="V49" s="233"/>
      <c r="W49" s="233"/>
      <c r="X49" s="234"/>
    </row>
    <row r="50" spans="1:24" ht="33.6" customHeight="1">
      <c r="A50" s="12">
        <v>35</v>
      </c>
      <c r="B50" s="263"/>
      <c r="C50" s="264"/>
      <c r="D50" s="264"/>
      <c r="E50" s="264"/>
      <c r="F50" s="264"/>
      <c r="G50" s="264"/>
      <c r="H50" s="264"/>
      <c r="I50" s="265"/>
      <c r="J50" s="266">
        <v>1</v>
      </c>
      <c r="K50" s="267"/>
      <c r="L50" s="268"/>
      <c r="M50" s="237">
        <f t="shared" si="0"/>
        <v>0</v>
      </c>
      <c r="N50" s="238"/>
      <c r="O50" s="238"/>
      <c r="P50" s="238"/>
      <c r="Q50" s="238"/>
      <c r="R50" s="239"/>
      <c r="S50" s="232"/>
      <c r="T50" s="233"/>
      <c r="U50" s="233"/>
      <c r="V50" s="233"/>
      <c r="W50" s="233"/>
      <c r="X50" s="234"/>
    </row>
    <row r="51" spans="1:24" ht="33.6" customHeight="1">
      <c r="A51" s="12">
        <v>36</v>
      </c>
      <c r="B51" s="263"/>
      <c r="C51" s="264"/>
      <c r="D51" s="264"/>
      <c r="E51" s="264"/>
      <c r="F51" s="264"/>
      <c r="G51" s="264"/>
      <c r="H51" s="264"/>
      <c r="I51" s="265"/>
      <c r="J51" s="266">
        <v>1</v>
      </c>
      <c r="K51" s="267"/>
      <c r="L51" s="268"/>
      <c r="M51" s="237">
        <f t="shared" si="0"/>
        <v>0</v>
      </c>
      <c r="N51" s="238"/>
      <c r="O51" s="238"/>
      <c r="P51" s="238"/>
      <c r="Q51" s="238"/>
      <c r="R51" s="239"/>
      <c r="S51" s="232"/>
      <c r="T51" s="233"/>
      <c r="U51" s="233"/>
      <c r="V51" s="233"/>
      <c r="W51" s="233"/>
      <c r="X51" s="234"/>
    </row>
    <row r="52" spans="1:24" ht="33.6" customHeight="1">
      <c r="A52" s="12">
        <v>37</v>
      </c>
      <c r="B52" s="263"/>
      <c r="C52" s="264"/>
      <c r="D52" s="264"/>
      <c r="E52" s="264"/>
      <c r="F52" s="264"/>
      <c r="G52" s="264"/>
      <c r="H52" s="264"/>
      <c r="I52" s="265"/>
      <c r="J52" s="266">
        <v>1</v>
      </c>
      <c r="K52" s="267"/>
      <c r="L52" s="268"/>
      <c r="M52" s="237">
        <f t="shared" si="0"/>
        <v>0</v>
      </c>
      <c r="N52" s="238"/>
      <c r="O52" s="238"/>
      <c r="P52" s="238"/>
      <c r="Q52" s="238"/>
      <c r="R52" s="239"/>
      <c r="S52" s="232"/>
      <c r="T52" s="233"/>
      <c r="U52" s="233"/>
      <c r="V52" s="233"/>
      <c r="W52" s="233"/>
      <c r="X52" s="234"/>
    </row>
    <row r="53" spans="1:24" ht="33.6" customHeight="1">
      <c r="A53" s="12">
        <v>38</v>
      </c>
      <c r="B53" s="263"/>
      <c r="C53" s="264"/>
      <c r="D53" s="264"/>
      <c r="E53" s="264"/>
      <c r="F53" s="264"/>
      <c r="G53" s="264"/>
      <c r="H53" s="264"/>
      <c r="I53" s="265"/>
      <c r="J53" s="266">
        <v>1</v>
      </c>
      <c r="K53" s="267"/>
      <c r="L53" s="268"/>
      <c r="M53" s="237">
        <f t="shared" si="0"/>
        <v>0</v>
      </c>
      <c r="N53" s="238"/>
      <c r="O53" s="238"/>
      <c r="P53" s="238"/>
      <c r="Q53" s="238"/>
      <c r="R53" s="239"/>
      <c r="S53" s="232"/>
      <c r="T53" s="233"/>
      <c r="U53" s="233"/>
      <c r="V53" s="233"/>
      <c r="W53" s="233"/>
      <c r="X53" s="234"/>
    </row>
    <row r="54" spans="1:24" ht="33.6" customHeight="1">
      <c r="A54" s="12">
        <v>39</v>
      </c>
      <c r="B54" s="263"/>
      <c r="C54" s="264"/>
      <c r="D54" s="264"/>
      <c r="E54" s="264"/>
      <c r="F54" s="264"/>
      <c r="G54" s="264"/>
      <c r="H54" s="264"/>
      <c r="I54" s="265"/>
      <c r="J54" s="266">
        <v>1</v>
      </c>
      <c r="K54" s="267"/>
      <c r="L54" s="268"/>
      <c r="M54" s="237">
        <f t="shared" si="0"/>
        <v>0</v>
      </c>
      <c r="N54" s="238"/>
      <c r="O54" s="238"/>
      <c r="P54" s="238"/>
      <c r="Q54" s="238"/>
      <c r="R54" s="239"/>
      <c r="S54" s="232"/>
      <c r="T54" s="233"/>
      <c r="U54" s="233"/>
      <c r="V54" s="233"/>
      <c r="W54" s="233"/>
      <c r="X54" s="234"/>
    </row>
    <row r="55" spans="1:24" ht="33.6" customHeight="1">
      <c r="A55" s="12">
        <v>40</v>
      </c>
      <c r="B55" s="263"/>
      <c r="C55" s="264"/>
      <c r="D55" s="264"/>
      <c r="E55" s="264"/>
      <c r="F55" s="264"/>
      <c r="G55" s="264"/>
      <c r="H55" s="264"/>
      <c r="I55" s="265"/>
      <c r="J55" s="266">
        <v>1</v>
      </c>
      <c r="K55" s="267"/>
      <c r="L55" s="268"/>
      <c r="M55" s="237">
        <f t="shared" si="0"/>
        <v>0</v>
      </c>
      <c r="N55" s="238"/>
      <c r="O55" s="238"/>
      <c r="P55" s="238"/>
      <c r="Q55" s="238"/>
      <c r="R55" s="239"/>
      <c r="S55" s="232"/>
      <c r="T55" s="233"/>
      <c r="U55" s="233"/>
      <c r="V55" s="233"/>
      <c r="W55" s="233"/>
      <c r="X55" s="234"/>
    </row>
    <row r="56" spans="1:24" ht="33.6" customHeight="1">
      <c r="A56" s="12">
        <v>41</v>
      </c>
      <c r="B56" s="263"/>
      <c r="C56" s="264"/>
      <c r="D56" s="264"/>
      <c r="E56" s="264"/>
      <c r="F56" s="264"/>
      <c r="G56" s="264"/>
      <c r="H56" s="264"/>
      <c r="I56" s="265"/>
      <c r="J56" s="266">
        <v>1</v>
      </c>
      <c r="K56" s="267"/>
      <c r="L56" s="268"/>
      <c r="M56" s="237">
        <f t="shared" si="0"/>
        <v>0</v>
      </c>
      <c r="N56" s="238"/>
      <c r="O56" s="238"/>
      <c r="P56" s="238"/>
      <c r="Q56" s="238"/>
      <c r="R56" s="239"/>
      <c r="S56" s="232"/>
      <c r="T56" s="233"/>
      <c r="U56" s="233"/>
      <c r="V56" s="233"/>
      <c r="W56" s="233"/>
      <c r="X56" s="234"/>
    </row>
    <row r="57" spans="1:24" ht="33.6" customHeight="1">
      <c r="A57" s="12">
        <v>42</v>
      </c>
      <c r="B57" s="263"/>
      <c r="C57" s="264"/>
      <c r="D57" s="264"/>
      <c r="E57" s="264"/>
      <c r="F57" s="264"/>
      <c r="G57" s="264"/>
      <c r="H57" s="264"/>
      <c r="I57" s="265"/>
      <c r="J57" s="266">
        <v>1</v>
      </c>
      <c r="K57" s="267"/>
      <c r="L57" s="268"/>
      <c r="M57" s="237">
        <f t="shared" si="0"/>
        <v>0</v>
      </c>
      <c r="N57" s="238"/>
      <c r="O57" s="238"/>
      <c r="P57" s="238"/>
      <c r="Q57" s="238"/>
      <c r="R57" s="239"/>
      <c r="S57" s="232"/>
      <c r="T57" s="233"/>
      <c r="U57" s="233"/>
      <c r="V57" s="233"/>
      <c r="W57" s="233"/>
      <c r="X57" s="234"/>
    </row>
    <row r="58" spans="1:24" ht="33.6" customHeight="1">
      <c r="A58" s="12">
        <v>43</v>
      </c>
      <c r="B58" s="263"/>
      <c r="C58" s="264"/>
      <c r="D58" s="264"/>
      <c r="E58" s="264"/>
      <c r="F58" s="264"/>
      <c r="G58" s="264"/>
      <c r="H58" s="264"/>
      <c r="I58" s="265"/>
      <c r="J58" s="266">
        <v>1</v>
      </c>
      <c r="K58" s="267"/>
      <c r="L58" s="268"/>
      <c r="M58" s="237">
        <f t="shared" si="0"/>
        <v>0</v>
      </c>
      <c r="N58" s="238"/>
      <c r="O58" s="238"/>
      <c r="P58" s="238"/>
      <c r="Q58" s="238"/>
      <c r="R58" s="239"/>
      <c r="S58" s="232"/>
      <c r="T58" s="233"/>
      <c r="U58" s="233"/>
      <c r="V58" s="233"/>
      <c r="W58" s="233"/>
      <c r="X58" s="234"/>
    </row>
    <row r="59" spans="1:24" ht="33.6" customHeight="1">
      <c r="A59" s="12">
        <v>44</v>
      </c>
      <c r="B59" s="263"/>
      <c r="C59" s="264"/>
      <c r="D59" s="264"/>
      <c r="E59" s="264"/>
      <c r="F59" s="264"/>
      <c r="G59" s="264"/>
      <c r="H59" s="264"/>
      <c r="I59" s="265"/>
      <c r="J59" s="266">
        <v>1</v>
      </c>
      <c r="K59" s="267"/>
      <c r="L59" s="268"/>
      <c r="M59" s="237">
        <f t="shared" si="0"/>
        <v>0</v>
      </c>
      <c r="N59" s="238"/>
      <c r="O59" s="238"/>
      <c r="P59" s="238"/>
      <c r="Q59" s="238"/>
      <c r="R59" s="239"/>
      <c r="S59" s="232"/>
      <c r="T59" s="233"/>
      <c r="U59" s="233"/>
      <c r="V59" s="233"/>
      <c r="W59" s="233"/>
      <c r="X59" s="234"/>
    </row>
    <row r="60" spans="1:24" ht="33.6" customHeight="1">
      <c r="A60" s="12">
        <v>45</v>
      </c>
      <c r="B60" s="263"/>
      <c r="C60" s="264"/>
      <c r="D60" s="264"/>
      <c r="E60" s="264"/>
      <c r="F60" s="264"/>
      <c r="G60" s="264"/>
      <c r="H60" s="264"/>
      <c r="I60" s="265"/>
      <c r="J60" s="266">
        <v>1</v>
      </c>
      <c r="K60" s="267"/>
      <c r="L60" s="268"/>
      <c r="M60" s="237">
        <f t="shared" si="0"/>
        <v>0</v>
      </c>
      <c r="N60" s="238"/>
      <c r="O60" s="238"/>
      <c r="P60" s="238"/>
      <c r="Q60" s="238"/>
      <c r="R60" s="239"/>
      <c r="S60" s="232"/>
      <c r="T60" s="233"/>
      <c r="U60" s="233"/>
      <c r="V60" s="233"/>
      <c r="W60" s="233"/>
      <c r="X60" s="234"/>
    </row>
    <row r="61" spans="1:24" ht="33.6" customHeight="1">
      <c r="A61" s="12">
        <v>46</v>
      </c>
      <c r="B61" s="263"/>
      <c r="C61" s="264"/>
      <c r="D61" s="264"/>
      <c r="E61" s="264"/>
      <c r="F61" s="264"/>
      <c r="G61" s="264"/>
      <c r="H61" s="264"/>
      <c r="I61" s="265"/>
      <c r="J61" s="266">
        <v>1</v>
      </c>
      <c r="K61" s="267"/>
      <c r="L61" s="268"/>
      <c r="M61" s="237">
        <f t="shared" si="0"/>
        <v>0</v>
      </c>
      <c r="N61" s="238"/>
      <c r="O61" s="238"/>
      <c r="P61" s="238"/>
      <c r="Q61" s="238"/>
      <c r="R61" s="239"/>
      <c r="S61" s="232"/>
      <c r="T61" s="233"/>
      <c r="U61" s="233"/>
      <c r="V61" s="233"/>
      <c r="W61" s="233"/>
      <c r="X61" s="234"/>
    </row>
    <row r="62" spans="1:24" ht="33.6" customHeight="1">
      <c r="A62" s="12">
        <v>47</v>
      </c>
      <c r="B62" s="263"/>
      <c r="C62" s="264"/>
      <c r="D62" s="264"/>
      <c r="E62" s="264"/>
      <c r="F62" s="264"/>
      <c r="G62" s="264"/>
      <c r="H62" s="264"/>
      <c r="I62" s="265"/>
      <c r="J62" s="266">
        <v>1</v>
      </c>
      <c r="K62" s="267"/>
      <c r="L62" s="268"/>
      <c r="M62" s="237">
        <f t="shared" si="0"/>
        <v>0</v>
      </c>
      <c r="N62" s="238"/>
      <c r="O62" s="238"/>
      <c r="P62" s="238"/>
      <c r="Q62" s="238"/>
      <c r="R62" s="239"/>
      <c r="S62" s="232"/>
      <c r="T62" s="233"/>
      <c r="U62" s="233"/>
      <c r="V62" s="233"/>
      <c r="W62" s="233"/>
      <c r="X62" s="234"/>
    </row>
    <row r="63" spans="1:24" ht="33.6" customHeight="1">
      <c r="A63" s="12">
        <v>48</v>
      </c>
      <c r="B63" s="263"/>
      <c r="C63" s="264"/>
      <c r="D63" s="264"/>
      <c r="E63" s="264"/>
      <c r="F63" s="264"/>
      <c r="G63" s="264"/>
      <c r="H63" s="264"/>
      <c r="I63" s="265"/>
      <c r="J63" s="266">
        <v>1</v>
      </c>
      <c r="K63" s="267"/>
      <c r="L63" s="268"/>
      <c r="M63" s="237">
        <f t="shared" si="0"/>
        <v>0</v>
      </c>
      <c r="N63" s="238"/>
      <c r="O63" s="238"/>
      <c r="P63" s="238"/>
      <c r="Q63" s="238"/>
      <c r="R63" s="239"/>
      <c r="S63" s="232"/>
      <c r="T63" s="233"/>
      <c r="U63" s="233"/>
      <c r="V63" s="233"/>
      <c r="W63" s="233"/>
      <c r="X63" s="234"/>
    </row>
    <row r="64" spans="1:24" ht="33.6" customHeight="1">
      <c r="A64" s="12">
        <v>49</v>
      </c>
      <c r="B64" s="263"/>
      <c r="C64" s="264"/>
      <c r="D64" s="264"/>
      <c r="E64" s="264"/>
      <c r="F64" s="264"/>
      <c r="G64" s="264"/>
      <c r="H64" s="264"/>
      <c r="I64" s="265"/>
      <c r="J64" s="266">
        <v>1</v>
      </c>
      <c r="K64" s="267"/>
      <c r="L64" s="268"/>
      <c r="M64" s="237">
        <f t="shared" si="0"/>
        <v>0</v>
      </c>
      <c r="N64" s="238"/>
      <c r="O64" s="238"/>
      <c r="P64" s="238"/>
      <c r="Q64" s="238"/>
      <c r="R64" s="239"/>
      <c r="S64" s="232"/>
      <c r="T64" s="233"/>
      <c r="U64" s="233"/>
      <c r="V64" s="233"/>
      <c r="W64" s="233"/>
      <c r="X64" s="234"/>
    </row>
    <row r="65" spans="1:24" ht="33.6" customHeight="1">
      <c r="A65" s="12">
        <v>50</v>
      </c>
      <c r="B65" s="263"/>
      <c r="C65" s="264"/>
      <c r="D65" s="264"/>
      <c r="E65" s="264"/>
      <c r="F65" s="264"/>
      <c r="G65" s="264"/>
      <c r="H65" s="264"/>
      <c r="I65" s="265"/>
      <c r="J65" s="266">
        <v>1</v>
      </c>
      <c r="K65" s="267"/>
      <c r="L65" s="268"/>
      <c r="M65" s="237">
        <f t="shared" si="0"/>
        <v>0</v>
      </c>
      <c r="N65" s="238"/>
      <c r="O65" s="238"/>
      <c r="P65" s="238"/>
      <c r="Q65" s="238"/>
      <c r="R65" s="239"/>
      <c r="S65" s="232"/>
      <c r="T65" s="233"/>
      <c r="U65" s="233"/>
      <c r="V65" s="233"/>
      <c r="W65" s="233"/>
      <c r="X65" s="234"/>
    </row>
    <row r="66" spans="1:24" ht="33.6" customHeight="1">
      <c r="B66" s="62"/>
      <c r="I66" s="63" t="s">
        <v>228</v>
      </c>
      <c r="J66" s="270">
        <f>SUM(J16:L65)</f>
        <v>50</v>
      </c>
      <c r="K66" s="271"/>
      <c r="L66" s="272"/>
      <c r="M66" s="240">
        <f>SUM(M16:R65)</f>
        <v>0</v>
      </c>
      <c r="N66" s="241"/>
      <c r="O66" s="241"/>
      <c r="P66" s="241"/>
      <c r="Q66" s="241"/>
      <c r="R66" s="242"/>
      <c r="S66" s="64"/>
    </row>
    <row r="67" spans="1:24" ht="7.5" customHeight="1"/>
    <row r="68" spans="1:24" ht="33.6" customHeight="1">
      <c r="B68" s="65"/>
      <c r="C68" s="65"/>
      <c r="F68" s="252" t="s">
        <v>229</v>
      </c>
      <c r="G68" s="253"/>
      <c r="H68" s="253"/>
      <c r="I68" s="253"/>
      <c r="J68" s="253"/>
      <c r="K68" s="253"/>
      <c r="L68" s="253"/>
      <c r="M68" s="269">
        <f>IF($G$10="",0,$M$12-$M66*$G$10)</f>
        <v>0</v>
      </c>
      <c r="N68" s="227"/>
      <c r="O68" s="227"/>
      <c r="P68" s="227"/>
      <c r="Q68" s="227"/>
      <c r="R68" s="227"/>
      <c r="S68" s="235" t="s">
        <v>230</v>
      </c>
      <c r="T68" s="236"/>
      <c r="U68" s="236"/>
      <c r="V68" s="236"/>
      <c r="W68" s="236"/>
      <c r="X68" s="236"/>
    </row>
    <row r="69" spans="1:24" ht="8.1" customHeight="1"/>
  </sheetData>
  <sheetProtection sheet="1" selectLockedCells="1"/>
  <mergeCells count="240">
    <mergeCell ref="B29:I29"/>
    <mergeCell ref="J29:L29"/>
    <mergeCell ref="M29:R29"/>
    <mergeCell ref="S29:X29"/>
    <mergeCell ref="S26:X26"/>
    <mergeCell ref="S27:X27"/>
    <mergeCell ref="S21:X21"/>
    <mergeCell ref="B22:I22"/>
    <mergeCell ref="J22:L22"/>
    <mergeCell ref="M22:R22"/>
    <mergeCell ref="S22:X22"/>
    <mergeCell ref="B21:I21"/>
    <mergeCell ref="J21:L21"/>
    <mergeCell ref="M66:R66"/>
    <mergeCell ref="F68:L68"/>
    <mergeCell ref="M68:R68"/>
    <mergeCell ref="S68:X68"/>
    <mergeCell ref="M23:R23"/>
    <mergeCell ref="S23:X23"/>
    <mergeCell ref="B24:I24"/>
    <mergeCell ref="J24:L24"/>
    <mergeCell ref="S24:X24"/>
    <mergeCell ref="M24:R24"/>
    <mergeCell ref="S25:X25"/>
    <mergeCell ref="M25:R25"/>
    <mergeCell ref="J66:L66"/>
    <mergeCell ref="B23:I23"/>
    <mergeCell ref="J23:L23"/>
    <mergeCell ref="J25:L25"/>
    <mergeCell ref="S28:X28"/>
    <mergeCell ref="B32:I32"/>
    <mergeCell ref="J32:L32"/>
    <mergeCell ref="M32:R32"/>
    <mergeCell ref="S32:X32"/>
    <mergeCell ref="B33:I33"/>
    <mergeCell ref="J33:L33"/>
    <mergeCell ref="M33:R33"/>
    <mergeCell ref="S20:X20"/>
    <mergeCell ref="B17:I17"/>
    <mergeCell ref="B18:I18"/>
    <mergeCell ref="B19:I19"/>
    <mergeCell ref="B20:I20"/>
    <mergeCell ref="J19:L19"/>
    <mergeCell ref="J17:L17"/>
    <mergeCell ref="S17:X17"/>
    <mergeCell ref="J18:L18"/>
    <mergeCell ref="M18:R18"/>
    <mergeCell ref="S18:X18"/>
    <mergeCell ref="M19:R19"/>
    <mergeCell ref="S19:X19"/>
    <mergeCell ref="A6:F6"/>
    <mergeCell ref="G6:L6"/>
    <mergeCell ref="M6:R6"/>
    <mergeCell ref="S6:X6"/>
    <mergeCell ref="S15:X15"/>
    <mergeCell ref="J16:L16"/>
    <mergeCell ref="M16:R16"/>
    <mergeCell ref="S16:X16"/>
    <mergeCell ref="B15:I15"/>
    <mergeCell ref="B16:I16"/>
    <mergeCell ref="F13:L13"/>
    <mergeCell ref="M13:R13"/>
    <mergeCell ref="J15:L15"/>
    <mergeCell ref="M15:R15"/>
    <mergeCell ref="A7:F7"/>
    <mergeCell ref="G7:X7"/>
    <mergeCell ref="S8:X8"/>
    <mergeCell ref="F12:L12"/>
    <mergeCell ref="M12:R12"/>
    <mergeCell ref="M10:R10"/>
    <mergeCell ref="S10:W10"/>
    <mergeCell ref="S9:X9"/>
    <mergeCell ref="A8:F8"/>
    <mergeCell ref="G8:L8"/>
    <mergeCell ref="D1:F1"/>
    <mergeCell ref="G1:L1"/>
    <mergeCell ref="M1:R1"/>
    <mergeCell ref="S1:X1"/>
    <mergeCell ref="A2:F2"/>
    <mergeCell ref="G2:L2"/>
    <mergeCell ref="M2:R2"/>
    <mergeCell ref="S2:X2"/>
    <mergeCell ref="A4:X4"/>
    <mergeCell ref="M8:R8"/>
    <mergeCell ref="A9:F9"/>
    <mergeCell ref="G9:L9"/>
    <mergeCell ref="M9:R9"/>
    <mergeCell ref="A10:F10"/>
    <mergeCell ref="G10:K10"/>
    <mergeCell ref="B28:I28"/>
    <mergeCell ref="J28:L28"/>
    <mergeCell ref="M28:R28"/>
    <mergeCell ref="B26:I26"/>
    <mergeCell ref="J26:L26"/>
    <mergeCell ref="M26:R26"/>
    <mergeCell ref="B27:I27"/>
    <mergeCell ref="J27:L27"/>
    <mergeCell ref="M27:R27"/>
    <mergeCell ref="M17:R17"/>
    <mergeCell ref="B25:I25"/>
    <mergeCell ref="J20:L20"/>
    <mergeCell ref="M20:R20"/>
    <mergeCell ref="M21:R21"/>
    <mergeCell ref="S33:X33"/>
    <mergeCell ref="B30:I30"/>
    <mergeCell ref="J30:L30"/>
    <mergeCell ref="M30:R30"/>
    <mergeCell ref="S30:X30"/>
    <mergeCell ref="B31:I31"/>
    <mergeCell ref="J31:L31"/>
    <mergeCell ref="M31:R31"/>
    <mergeCell ref="S31:X31"/>
    <mergeCell ref="B36:I36"/>
    <mergeCell ref="J36:L36"/>
    <mergeCell ref="M36:R36"/>
    <mergeCell ref="S36:X36"/>
    <mergeCell ref="B37:I37"/>
    <mergeCell ref="J37:L37"/>
    <mergeCell ref="M37:R37"/>
    <mergeCell ref="S37:X37"/>
    <mergeCell ref="B34:I34"/>
    <mergeCell ref="J34:L34"/>
    <mergeCell ref="M34:R34"/>
    <mergeCell ref="S34:X34"/>
    <mergeCell ref="B35:I35"/>
    <mergeCell ref="J35:L35"/>
    <mergeCell ref="M35:R35"/>
    <mergeCell ref="S35:X35"/>
    <mergeCell ref="B40:I40"/>
    <mergeCell ref="J40:L40"/>
    <mergeCell ref="M40:R40"/>
    <mergeCell ref="S40:X40"/>
    <mergeCell ref="B41:I41"/>
    <mergeCell ref="J41:L41"/>
    <mergeCell ref="M41:R41"/>
    <mergeCell ref="S41:X41"/>
    <mergeCell ref="B38:I38"/>
    <mergeCell ref="J38:L38"/>
    <mergeCell ref="M38:R38"/>
    <mergeCell ref="S38:X38"/>
    <mergeCell ref="B39:I39"/>
    <mergeCell ref="J39:L39"/>
    <mergeCell ref="M39:R39"/>
    <mergeCell ref="S39:X39"/>
    <mergeCell ref="B44:I44"/>
    <mergeCell ref="J44:L44"/>
    <mergeCell ref="M44:R44"/>
    <mergeCell ref="S44:X44"/>
    <mergeCell ref="B45:I45"/>
    <mergeCell ref="J45:L45"/>
    <mergeCell ref="M45:R45"/>
    <mergeCell ref="S45:X45"/>
    <mergeCell ref="B42:I42"/>
    <mergeCell ref="J42:L42"/>
    <mergeCell ref="M42:R42"/>
    <mergeCell ref="S42:X42"/>
    <mergeCell ref="B43:I43"/>
    <mergeCell ref="J43:L43"/>
    <mergeCell ref="M43:R43"/>
    <mergeCell ref="S43:X43"/>
    <mergeCell ref="B48:I48"/>
    <mergeCell ref="J48:L48"/>
    <mergeCell ref="M48:R48"/>
    <mergeCell ref="S48:X48"/>
    <mergeCell ref="B49:I49"/>
    <mergeCell ref="J49:L49"/>
    <mergeCell ref="M49:R49"/>
    <mergeCell ref="S49:X49"/>
    <mergeCell ref="B46:I46"/>
    <mergeCell ref="J46:L46"/>
    <mergeCell ref="M46:R46"/>
    <mergeCell ref="S46:X46"/>
    <mergeCell ref="B47:I47"/>
    <mergeCell ref="J47:L47"/>
    <mergeCell ref="M47:R47"/>
    <mergeCell ref="S47:X47"/>
    <mergeCell ref="B52:I52"/>
    <mergeCell ref="J52:L52"/>
    <mergeCell ref="M52:R52"/>
    <mergeCell ref="S52:X52"/>
    <mergeCell ref="B53:I53"/>
    <mergeCell ref="J53:L53"/>
    <mergeCell ref="M53:R53"/>
    <mergeCell ref="S53:X53"/>
    <mergeCell ref="B50:I50"/>
    <mergeCell ref="J50:L50"/>
    <mergeCell ref="M50:R50"/>
    <mergeCell ref="S50:X50"/>
    <mergeCell ref="B51:I51"/>
    <mergeCell ref="J51:L51"/>
    <mergeCell ref="M51:R51"/>
    <mergeCell ref="S51:X51"/>
    <mergeCell ref="B56:I56"/>
    <mergeCell ref="J56:L56"/>
    <mergeCell ref="M56:R56"/>
    <mergeCell ref="S56:X56"/>
    <mergeCell ref="B57:I57"/>
    <mergeCell ref="J57:L57"/>
    <mergeCell ref="M57:R57"/>
    <mergeCell ref="S57:X57"/>
    <mergeCell ref="B54:I54"/>
    <mergeCell ref="J54:L54"/>
    <mergeCell ref="M54:R54"/>
    <mergeCell ref="S54:X54"/>
    <mergeCell ref="B55:I55"/>
    <mergeCell ref="J55:L55"/>
    <mergeCell ref="M55:R55"/>
    <mergeCell ref="S55:X55"/>
    <mergeCell ref="B60:I60"/>
    <mergeCell ref="J60:L60"/>
    <mergeCell ref="M60:R60"/>
    <mergeCell ref="S60:X60"/>
    <mergeCell ref="B61:I61"/>
    <mergeCell ref="J61:L61"/>
    <mergeCell ref="M61:R61"/>
    <mergeCell ref="S61:X61"/>
    <mergeCell ref="B58:I58"/>
    <mergeCell ref="J58:L58"/>
    <mergeCell ref="M58:R58"/>
    <mergeCell ref="S58:X58"/>
    <mergeCell ref="B59:I59"/>
    <mergeCell ref="J59:L59"/>
    <mergeCell ref="M59:R59"/>
    <mergeCell ref="S59:X59"/>
    <mergeCell ref="B64:I64"/>
    <mergeCell ref="J64:L64"/>
    <mergeCell ref="M64:R64"/>
    <mergeCell ref="S64:X64"/>
    <mergeCell ref="B65:I65"/>
    <mergeCell ref="J65:L65"/>
    <mergeCell ref="M65:R65"/>
    <mergeCell ref="S65:X65"/>
    <mergeCell ref="B62:I62"/>
    <mergeCell ref="J62:L62"/>
    <mergeCell ref="M62:R62"/>
    <mergeCell ref="S62:X62"/>
    <mergeCell ref="B63:I63"/>
    <mergeCell ref="J63:L63"/>
    <mergeCell ref="M63:R63"/>
    <mergeCell ref="S63:X63"/>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4c415e7b-7c70-4bd0-9690-5f5a5976aa33">
      <Terms xmlns="http://schemas.microsoft.com/office/infopath/2007/PartnerControls"/>
    </lcf76f155ced4ddcb4097134ff3c332f>
    <TaxCatchAll xmlns="ddd985cf-6367-49cc-b37e-97bc1b0f9ddf"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192B81CD2E03704BA09BBEEF48A9D096" ma:contentTypeVersion="15" ma:contentTypeDescription="新しいドキュメントを作成します。" ma:contentTypeScope="" ma:versionID="11be0a8eab25935b1cbffdaa3841aa8d">
  <xsd:schema xmlns:xsd="http://www.w3.org/2001/XMLSchema" xmlns:xs="http://www.w3.org/2001/XMLSchema" xmlns:p="http://schemas.microsoft.com/office/2006/metadata/properties" xmlns:ns2="4c415e7b-7c70-4bd0-9690-5f5a5976aa33" xmlns:ns3="ddd985cf-6367-49cc-b37e-97bc1b0f9ddf" targetNamespace="http://schemas.microsoft.com/office/2006/metadata/properties" ma:root="true" ma:fieldsID="ca4d9383f234c7913917bee46a0142df" ns2:_="" ns3:_="">
    <xsd:import namespace="4c415e7b-7c70-4bd0-9690-5f5a5976aa33"/>
    <xsd:import namespace="ddd985cf-6367-49cc-b37e-97bc1b0f9dd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OCR"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c415e7b-7c70-4bd0-9690-5f5a5976aa3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画像タグ" ma:readOnly="false" ma:fieldId="{5cf76f15-5ced-4ddc-b409-7134ff3c332f}" ma:taxonomyMulti="true" ma:sspId="2f9593ec-1b64-43f5-a255-ad1a3ce776b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OCR" ma:index="20" nillable="true" ma:displayName="Extracted Text" ma:internalName="MediaServiceOCR"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dd985cf-6367-49cc-b37e-97bc1b0f9ddf" elementFormDefault="qualified">
    <xsd:import namespace="http://schemas.microsoft.com/office/2006/documentManagement/types"/>
    <xsd:import namespace="http://schemas.microsoft.com/office/infopath/2007/PartnerControls"/>
    <xsd:element name="SharedWithUsers" ma:index="14"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共有相手の詳細情報" ma:internalName="SharedWithDetails" ma:readOnly="true">
      <xsd:simpleType>
        <xsd:restriction base="dms:Note">
          <xsd:maxLength value="255"/>
        </xsd:restriction>
      </xsd:simpleType>
    </xsd:element>
    <xsd:element name="TaxCatchAll" ma:index="18" nillable="true" ma:displayName="Taxonomy Catch All Column" ma:hidden="true" ma:list="{703e762d-2b88-41bf-93fb-d58a47e3472a}" ma:internalName="TaxCatchAll" ma:showField="CatchAllData" ma:web="ddd985cf-6367-49cc-b37e-97bc1b0f9dd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500C3AC-4F6A-4185-9345-B13FBC77D46A}">
  <ds:schemaRefs>
    <ds:schemaRef ds:uri="http://schemas.microsoft.com/office/2006/metadata/properties"/>
    <ds:schemaRef ds:uri="http://schemas.microsoft.com/office/infopath/2007/PartnerControls"/>
    <ds:schemaRef ds:uri="4c415e7b-7c70-4bd0-9690-5f5a5976aa33"/>
    <ds:schemaRef ds:uri="ddd985cf-6367-49cc-b37e-97bc1b0f9ddf"/>
  </ds:schemaRefs>
</ds:datastoreItem>
</file>

<file path=customXml/itemProps2.xml><?xml version="1.0" encoding="utf-8"?>
<ds:datastoreItem xmlns:ds="http://schemas.openxmlformats.org/officeDocument/2006/customXml" ds:itemID="{AFAFA342-14FF-4F15-9C61-ACD52E260DD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c415e7b-7c70-4bd0-9690-5f5a5976aa33"/>
    <ds:schemaRef ds:uri="ddd985cf-6367-49cc-b37e-97bc1b0f9dd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4174097-9D10-4406-9070-8D3EAEF1EE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☆はじめにお読みください</vt:lpstr>
      <vt:lpstr>★算出・請求パターン_治験経費1</vt:lpstr>
      <vt:lpstr>治験経費1_経費算出基準</vt:lpstr>
      <vt:lpstr>別紙1_臨床試験研究経費ポイント算出表</vt:lpstr>
      <vt:lpstr>別紙2_治験薬管理経費ポイント算出表</vt:lpstr>
      <vt:lpstr>出来高費用算出表_マイルストーン</vt:lpstr>
      <vt:lpstr>出来高費用算出表_均等割</vt:lpstr>
      <vt:lpstr>治験経費1_経費算出基準!Print_Area</vt:lpstr>
      <vt:lpstr>出来高費用算出表_マイルストーン!Print_Area</vt:lpstr>
      <vt:lpstr>出来高費用算出表_均等割!Print_Area</vt:lpstr>
      <vt:lpstr>別紙1_臨床試験研究経費ポイント算出表!Print_Area</vt:lpstr>
      <vt:lpstr>別紙2_治験薬管理経費ポイント算出表!Print_Area</vt:lpstr>
      <vt:lpstr>☆はじめにお読みください!Print_Titles</vt:lpstr>
      <vt:lpstr>出来高費用算出表_均等割!Print_Titles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chiken-jimu008</dc:creator>
  <cp:keywords/>
  <dc:description/>
  <cp:lastModifiedBy>治験事務係</cp:lastModifiedBy>
  <cp:revision/>
  <cp:lastPrinted>2025-03-31T04:41:27Z</cp:lastPrinted>
  <dcterms:created xsi:type="dcterms:W3CDTF">2015-07-23T02:45:46Z</dcterms:created>
  <dcterms:modified xsi:type="dcterms:W3CDTF">2025-03-31T04:48:14Z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0x010100192B81CD2E03704BA09BBEEF48A9D096</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TemplateUrl">
    <vt:lpwstr/>
  </property>
</Properties>
</file>