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chiken-director2\Downloads\NCGM-ch_s03_keihi_20230801 (1)\"/>
    </mc:Choice>
  </mc:AlternateContent>
  <xr:revisionPtr revIDLastSave="0" documentId="8_{08BDB052-8786-479C-8A0B-CF0AE1B6AEB5}" xr6:coauthVersionLast="47" xr6:coauthVersionMax="47" xr10:uidLastSave="{00000000-0000-0000-0000-000000000000}"/>
  <bookViews>
    <workbookView xWindow="-25155" yWindow="855" windowWidth="21600" windowHeight="11295" tabRatio="928" activeTab="3" xr2:uid="{00000000-000D-0000-FFFF-FFFF00000000}"/>
  </bookViews>
  <sheets>
    <sheet name="☆はじめにお読みください" sheetId="20" r:id="rId1"/>
    <sheet name="★算出・請求パターン_治験経費1" sheetId="21" r:id="rId2"/>
    <sheet name="治験経費1_経費算出基準" sheetId="7" r:id="rId3"/>
    <sheet name="別紙1_臨床試験研究経費ポイント算出表" sheetId="4" r:id="rId4"/>
    <sheet name="別紙2_治験薬管理経費ポイント算出表" sheetId="5" r:id="rId5"/>
    <sheet name="出来高費用算出表_マイルストーン" sheetId="8" r:id="rId6"/>
    <sheet name="出来高費用算出表_均等割" sheetId="17" r:id="rId7"/>
  </sheets>
  <definedNames>
    <definedName name="_xlnm.Print_Area" localSheetId="2">治験経費1_経費算出基準!$A$1:$X$76</definedName>
    <definedName name="_xlnm.Print_Area" localSheetId="5">出来高費用算出表_マイルストーン!$A$1:$X$24</definedName>
    <definedName name="_xlnm.Print_Area" localSheetId="6">出来高費用算出表_均等割!$A$1:$X$69</definedName>
    <definedName name="_xlnm.Print_Area" localSheetId="3">別紙1_臨床試験研究経費ポイント算出表!$A$1:$AA$36</definedName>
    <definedName name="_xlnm.Print_Area" localSheetId="4">別紙2_治験薬管理経費ポイント算出表!$A$1:$AA$30</definedName>
    <definedName name="_xlnm.Print_Titles" localSheetId="0">☆はじめにお読みください!$1:$11</definedName>
    <definedName name="_xlnm.Print_Titles" localSheetId="6">出来高費用算出表_均等割!$1:$15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7" l="1"/>
  <c r="Q55" i="7"/>
  <c r="Q54" i="7"/>
  <c r="N31" i="7"/>
  <c r="G31" i="7" s="1"/>
  <c r="N28" i="7"/>
  <c r="Q20" i="7"/>
  <c r="N16" i="7"/>
  <c r="N23" i="7" s="1"/>
  <c r="J66" i="17" l="1"/>
  <c r="J21" i="8"/>
  <c r="A1" i="17" l="1"/>
  <c r="A1" i="8"/>
  <c r="G10" i="17"/>
  <c r="U8" i="4" l="1"/>
  <c r="H8" i="4"/>
  <c r="H7" i="4"/>
  <c r="U6" i="4"/>
  <c r="H6" i="4"/>
  <c r="U2" i="4"/>
  <c r="H2" i="4"/>
  <c r="U1" i="4"/>
  <c r="H1" i="4"/>
  <c r="U8" i="5"/>
  <c r="H8" i="5"/>
  <c r="U2" i="5"/>
  <c r="H2" i="5"/>
  <c r="U1" i="5"/>
  <c r="H1" i="5"/>
  <c r="S2" i="8"/>
  <c r="G2" i="8"/>
  <c r="S1" i="8"/>
  <c r="G1" i="8"/>
  <c r="S2" i="17"/>
  <c r="G2" i="17"/>
  <c r="S1" i="17"/>
  <c r="G1" i="17"/>
  <c r="G8" i="17"/>
  <c r="S10" i="17"/>
  <c r="S9" i="17"/>
  <c r="G9" i="17"/>
  <c r="G10" i="8"/>
  <c r="G9" i="8"/>
  <c r="G8" i="8"/>
  <c r="S10" i="8"/>
  <c r="S9" i="8"/>
  <c r="S8" i="17"/>
  <c r="G7" i="17"/>
  <c r="S6" i="17"/>
  <c r="G6" i="17"/>
  <c r="S8" i="8"/>
  <c r="S6" i="8"/>
  <c r="U6" i="5"/>
  <c r="G7" i="8"/>
  <c r="H7" i="5"/>
  <c r="G6" i="8"/>
  <c r="H6" i="5"/>
  <c r="AA16" i="5"/>
  <c r="AA18" i="5"/>
  <c r="AA19" i="5"/>
  <c r="AA17" i="5"/>
  <c r="AA22" i="4"/>
  <c r="AA26" i="4"/>
  <c r="I24" i="7"/>
  <c r="S31" i="7"/>
  <c r="AA25" i="4"/>
  <c r="AA21" i="4"/>
  <c r="S23" i="7" l="1"/>
  <c r="S16" i="7"/>
  <c r="T56" i="7" s="1"/>
  <c r="Q24" i="7"/>
  <c r="S24" i="7" s="1"/>
  <c r="S33" i="7"/>
  <c r="N19" i="7"/>
  <c r="S19" i="7" s="1"/>
  <c r="S20" i="7"/>
  <c r="T49" i="7" l="1"/>
  <c r="T50" i="7" s="1"/>
  <c r="T51" i="7" s="1"/>
  <c r="T57" i="7"/>
  <c r="T58" i="7" l="1"/>
  <c r="AA29" i="5" l="1"/>
  <c r="AA28" i="5"/>
  <c r="AA27" i="5"/>
  <c r="AA26" i="5"/>
  <c r="AA25" i="5"/>
  <c r="AA24" i="5"/>
  <c r="AA23" i="5"/>
  <c r="AA22" i="5"/>
  <c r="AA21" i="5"/>
  <c r="AA20" i="5"/>
  <c r="AA15" i="5"/>
  <c r="AA14" i="5"/>
  <c r="AA35" i="4"/>
  <c r="AA34" i="4"/>
  <c r="AA33" i="4"/>
  <c r="AA32" i="4"/>
  <c r="AA31" i="4"/>
  <c r="AA30" i="4"/>
  <c r="AA29" i="4"/>
  <c r="AA28" i="4"/>
  <c r="AA27" i="4"/>
  <c r="AA24" i="4"/>
  <c r="AA23" i="4"/>
  <c r="AA20" i="4"/>
  <c r="AA19" i="4"/>
  <c r="AA18" i="4"/>
  <c r="AA17" i="4"/>
  <c r="AA16" i="4"/>
  <c r="AA15" i="4"/>
  <c r="AA14" i="4"/>
  <c r="T60" i="7" l="1"/>
  <c r="AA30" i="5" l="1"/>
  <c r="C31" i="7" s="1"/>
  <c r="AA36" i="4"/>
  <c r="C28" i="7" l="1"/>
  <c r="S28" i="7" s="1"/>
  <c r="S36" i="7" s="1"/>
  <c r="S38" i="7"/>
  <c r="T52" i="7" l="1"/>
  <c r="S41" i="7"/>
  <c r="S43" i="7" s="1"/>
  <c r="T53" i="7" l="1"/>
  <c r="S46" i="7"/>
  <c r="S63" i="7" l="1"/>
  <c r="T54" i="7"/>
  <c r="T55" i="7" s="1"/>
  <c r="M12" i="8" l="1"/>
  <c r="M12" i="17"/>
  <c r="M13" i="17" s="1"/>
  <c r="S65" i="7"/>
  <c r="M13" i="8" l="1"/>
  <c r="M16" i="8" s="1"/>
  <c r="M40" i="17"/>
  <c r="M49" i="17"/>
  <c r="M62" i="17"/>
  <c r="M51" i="17"/>
  <c r="M50" i="17"/>
  <c r="M37" i="17"/>
  <c r="M47" i="17"/>
  <c r="M35" i="17"/>
  <c r="M58" i="17"/>
  <c r="M46" i="17"/>
  <c r="M34" i="17"/>
  <c r="M57" i="17"/>
  <c r="M45" i="17"/>
  <c r="M33" i="17"/>
  <c r="M56" i="17"/>
  <c r="M44" i="17"/>
  <c r="M32" i="17"/>
  <c r="M61" i="17"/>
  <c r="M48" i="17"/>
  <c r="M59" i="17"/>
  <c r="M55" i="17"/>
  <c r="M43" i="17"/>
  <c r="M29" i="17"/>
  <c r="M63" i="17"/>
  <c r="M39" i="17"/>
  <c r="M38" i="17"/>
  <c r="M60" i="17"/>
  <c r="M36" i="17"/>
  <c r="M54" i="17"/>
  <c r="M42" i="17"/>
  <c r="M28" i="17"/>
  <c r="M65" i="17"/>
  <c r="M53" i="17"/>
  <c r="M41" i="17"/>
  <c r="M26" i="17"/>
  <c r="M64" i="17"/>
  <c r="M52" i="17"/>
  <c r="M31" i="17"/>
  <c r="M30" i="17"/>
  <c r="M27" i="17"/>
  <c r="M24" i="17"/>
  <c r="M23" i="17"/>
  <c r="M25" i="17"/>
  <c r="M19" i="17"/>
  <c r="M21" i="17"/>
  <c r="M20" i="17"/>
  <c r="M17" i="17"/>
  <c r="M22" i="17"/>
  <c r="M18" i="17"/>
  <c r="M16" i="17"/>
  <c r="M17" i="8" l="1"/>
  <c r="M18" i="8"/>
  <c r="M19" i="8"/>
  <c r="M20" i="8"/>
  <c r="M66" i="17"/>
  <c r="M68" i="17" s="1"/>
  <c r="M21" i="8" l="1"/>
  <c r="M23"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736BEB9D-903F-4DFE-AB07-8CE17AEA7B5C}">
      <text>
        <r>
          <rPr>
            <b/>
            <sz val="9"/>
            <color indexed="81"/>
            <rFont val="MS P ゴシック"/>
            <family val="3"/>
            <charset val="128"/>
          </rPr>
          <t>出来高費用の請求方法を選択</t>
        </r>
        <r>
          <rPr>
            <sz val="9"/>
            <color indexed="81"/>
            <rFont val="MS P ゴシック"/>
            <family val="3"/>
            <charset val="128"/>
          </rPr>
          <t xml:space="preserve">
</t>
        </r>
      </text>
    </comment>
    <comment ref="M1" authorId="0" shapeId="0" xr:uid="{0D071A7C-BD28-42ED-91EF-5CA47EA05E1F}">
      <text>
        <r>
          <rPr>
            <b/>
            <sz val="9"/>
            <color indexed="81"/>
            <rFont val="MS P ゴシック"/>
            <family val="3"/>
            <charset val="128"/>
          </rPr>
          <t>当院が付与した整理番号を入力</t>
        </r>
        <r>
          <rPr>
            <sz val="9"/>
            <color indexed="81"/>
            <rFont val="MS P ゴシック"/>
            <family val="3"/>
            <charset val="128"/>
          </rPr>
          <t xml:space="preserve">
</t>
        </r>
      </text>
    </comment>
    <comment ref="A2" authorId="0" shapeId="0" xr:uid="{0DAB5FB9-536A-4F89-BBFC-CC4FE8968F25}">
      <text>
        <r>
          <rPr>
            <b/>
            <sz val="9"/>
            <color indexed="81"/>
            <rFont val="MS P ゴシック"/>
            <family val="3"/>
            <charset val="128"/>
          </rPr>
          <t>いずれかを選択
・医薬品
・医薬品（拡大治験）
・医療機器
・再生医療等製品</t>
        </r>
        <r>
          <rPr>
            <sz val="9"/>
            <color indexed="81"/>
            <rFont val="MS P ゴシック"/>
            <family val="3"/>
            <charset val="128"/>
          </rPr>
          <t xml:space="preserve">
</t>
        </r>
      </text>
    </comment>
    <comment ref="M2" authorId="0" shapeId="0" xr:uid="{B23D8053-91F4-4D70-8E4B-FFAEE4B2151D}">
      <text>
        <r>
          <rPr>
            <b/>
            <sz val="9"/>
            <color indexed="81"/>
            <rFont val="MS P ゴシック"/>
            <family val="3"/>
            <charset val="128"/>
          </rPr>
          <t>本書式の固定日を入力</t>
        </r>
        <r>
          <rPr>
            <sz val="9"/>
            <color indexed="81"/>
            <rFont val="MS P ゴシック"/>
            <family val="3"/>
            <charset val="128"/>
          </rPr>
          <t xml:space="preserve">
</t>
        </r>
      </text>
    </comment>
    <comment ref="A9" authorId="0" shapeId="0" xr:uid="{16494CA2-2EFF-42A3-823C-7CF48C30F39D}">
      <text>
        <r>
          <rPr>
            <b/>
            <sz val="9"/>
            <color indexed="81"/>
            <rFont val="MS P ゴシック"/>
            <family val="3"/>
            <charset val="128"/>
          </rPr>
          <t>パターン1【新規／実施】：原契約の締結予定日を入力
上記以外：原契約締結日を入力</t>
        </r>
      </text>
    </comment>
    <comment ref="M9" authorId="0" shapeId="0" xr:uid="{8AA34B0E-8309-45AB-B3A8-EDCF7922A65B}">
      <text>
        <r>
          <rPr>
            <b/>
            <sz val="9"/>
            <color indexed="81"/>
            <rFont val="MS P ゴシック"/>
            <family val="3"/>
            <charset val="128"/>
          </rPr>
          <t>契約終了予定日を入力
パターン3【変更／期間延長】のみ：延長後の契約終了予定日を入力</t>
        </r>
      </text>
    </comment>
    <comment ref="A10" authorId="0" shapeId="0" xr:uid="{D04D193B-3465-4AA6-B259-F68A685CEB26}">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9D9983B0-D7E5-42FE-ABE2-A34899C4B1D6}">
      <text>
        <r>
          <rPr>
            <b/>
            <sz val="9"/>
            <color indexed="81"/>
            <rFont val="MS P ゴシック"/>
            <family val="3"/>
            <charset val="128"/>
          </rPr>
          <t>パターン1・2・5：出来高費用として請求対象となる回数を入力
上記以外：「0」を入力</t>
        </r>
      </text>
    </comment>
    <comment ref="A11" authorId="0" shapeId="0" xr:uid="{37A864F3-C845-43F8-8B1E-27DA1F8979E3}">
      <text>
        <r>
          <rPr>
            <b/>
            <sz val="9"/>
            <color indexed="81"/>
            <rFont val="MS P ゴシック"/>
            <family val="3"/>
            <charset val="128"/>
          </rPr>
          <t>以下に該当する場合に入力
・固定経費及び症例経費の算出理由　※特記する必要がある場合
・人件費の割合：SMO管理料として〔　（４）～（５）　〕のxx%　※SMO関与のみ　</t>
        </r>
        <r>
          <rPr>
            <sz val="9"/>
            <color indexed="81"/>
            <rFont val="MS P ゴシック"/>
            <family val="3"/>
            <charset val="128"/>
          </rPr>
          <t xml:space="preserve">
</t>
        </r>
      </text>
    </comment>
    <comment ref="M14" authorId="0" shapeId="0" xr:uid="{8AB87920-3BD9-43CF-B0D9-58C9A7F94724}">
      <text>
        <r>
          <rPr>
            <b/>
            <sz val="9"/>
            <color indexed="81"/>
            <rFont val="MS P ゴシック"/>
            <family val="3"/>
            <charset val="128"/>
          </rPr>
          <t>パターン3【変更／期間延長】のみ
：セル「S14」に変更前の契約終了予定日を20xx/xx/xxの形式で入力　</t>
        </r>
      </text>
    </comment>
    <comment ref="I20" authorId="0" shapeId="0" xr:uid="{41CA26B4-6D99-430A-8E23-55134A80B001}">
      <text>
        <r>
          <rPr>
            <b/>
            <sz val="9"/>
            <color indexed="81"/>
            <rFont val="MS P ゴシック"/>
            <family val="3"/>
            <charset val="128"/>
          </rPr>
          <t>パターン1・4：試験終了後の保管年数を5年単位で入力
上記以外：「0」を入力</t>
        </r>
      </text>
    </comment>
    <comment ref="N32" authorId="0" shapeId="0" xr:uid="{9BF33657-0E32-40DE-9173-558416094343}">
      <text>
        <r>
          <rPr>
            <b/>
            <sz val="9"/>
            <color indexed="81"/>
            <rFont val="MS P ゴシック"/>
            <family val="3"/>
            <charset val="128"/>
          </rPr>
          <t>別紙2_要素G「温度管理」にポイントが入った場合のみ『あり』を選択</t>
        </r>
        <r>
          <rPr>
            <sz val="9"/>
            <color indexed="81"/>
            <rFont val="MS P ゴシック"/>
            <family val="3"/>
            <charset val="128"/>
          </rPr>
          <t xml:space="preserve">
</t>
        </r>
      </text>
    </comment>
    <comment ref="Q36" authorId="0" shapeId="0" xr:uid="{0793D5AB-E19E-4664-8010-C2D204DCFD5A}">
      <text>
        <r>
          <rPr>
            <b/>
            <sz val="9"/>
            <color indexed="81"/>
            <rFont val="MS P ゴシック"/>
            <family val="3"/>
            <charset val="128"/>
          </rPr>
          <t>SMOが関与する場合は、以下のとおり選択してください。※SMO関与なし：90％
・治験事務局担当者（SMA）のみ：70％
・臨床研究コーディネーター（CRC）のみ：50％
・臨床研究コーディネーター（CRC）及び治験事務局担当者（SMA）：30％</t>
        </r>
        <r>
          <rPr>
            <sz val="9"/>
            <color indexed="81"/>
            <rFont val="MS P ゴシック"/>
            <family val="3"/>
            <charset val="128"/>
          </rPr>
          <t xml:space="preserve">
</t>
        </r>
      </text>
    </comment>
    <comment ref="N37" authorId="0" shapeId="0" xr:uid="{E32CF5A3-F6DF-4D5B-9A4E-DBB7EA804D3B}">
      <text>
        <r>
          <rPr>
            <b/>
            <sz val="9"/>
            <color indexed="81"/>
            <rFont val="MS P ゴシック"/>
            <family val="3"/>
            <charset val="128"/>
          </rPr>
          <t>被験者以外に介助者等にも対応が必要となる場合は「あり」を選択</t>
        </r>
        <r>
          <rPr>
            <sz val="9"/>
            <color indexed="81"/>
            <rFont val="MS P ゴシック"/>
            <family val="3"/>
            <charset val="128"/>
          </rPr>
          <t xml:space="preserve">
</t>
        </r>
      </text>
    </comment>
    <comment ref="M69" authorId="0" shapeId="0" xr:uid="{C5BF8D16-45E6-42A1-86C4-6B13F4CC8214}">
      <text>
        <r>
          <rPr>
            <b/>
            <sz val="9"/>
            <color indexed="81"/>
            <rFont val="MS P ゴシック"/>
            <family val="3"/>
            <charset val="128"/>
          </rPr>
          <t>各セル内の文字を削除の上、「会社名」「代表者職名」「代表者氏名」を入力</t>
        </r>
        <r>
          <rPr>
            <sz val="9"/>
            <color indexed="81"/>
            <rFont val="MS P ゴシック"/>
            <family val="3"/>
            <charset val="128"/>
          </rPr>
          <t xml:space="preserve">
</t>
        </r>
      </text>
    </comment>
    <comment ref="V71" authorId="0" shapeId="0" xr:uid="{78EAED32-CA88-48F3-9266-DAD179E3A003}">
      <text>
        <r>
          <rPr>
            <b/>
            <sz val="9"/>
            <color indexed="81"/>
            <rFont val="MS P ゴシック"/>
            <family val="3"/>
            <charset val="128"/>
          </rPr>
          <t>押印の上ご提出ください
※責任医師押印は院内担当者にて取得可能</t>
        </r>
      </text>
    </comment>
    <comment ref="M74" authorId="0" shapeId="0" xr:uid="{1A039819-D525-4981-87C1-494AB62983C7}">
      <text>
        <r>
          <rPr>
            <b/>
            <sz val="9"/>
            <color indexed="81"/>
            <rFont val="MS P ゴシック"/>
            <family val="3"/>
            <charset val="128"/>
          </rPr>
          <t>各セル内の文字を削除の上、「所属」「氏名」を入力</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BA36E415-F222-4A78-89BE-2C9BE883B826}">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4AE6B8F7-D63A-4856-9EDA-6E9472ADF5AF}">
      <text>
        <r>
          <rPr>
            <sz val="9"/>
            <color indexed="81"/>
            <rFont val="MS P ゴシック"/>
            <family val="3"/>
            <charset val="128"/>
          </rPr>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r>
      </text>
    </comment>
    <comment ref="B15" authorId="0" shapeId="0" xr:uid="{379698ED-7570-4F96-BC62-AA366061904C}">
      <text>
        <r>
          <rPr>
            <sz val="9"/>
            <color indexed="81"/>
            <rFont val="MS P ゴシック"/>
            <family val="3"/>
            <charset val="128"/>
          </rPr>
          <t xml:space="preserve">試験期間内に治験のための入院が必須の場合、入院にカウントすること。
</t>
        </r>
      </text>
    </comment>
    <comment ref="B16" authorId="0" shapeId="0" xr:uid="{A6C4A1D9-85C8-4EA6-81AA-3AFD8EDB574C}">
      <text>
        <r>
          <rPr>
            <sz val="9"/>
            <color indexed="81"/>
            <rFont val="MS P ゴシック"/>
            <family val="3"/>
            <charset val="128"/>
          </rPr>
          <t>評価の対象である被験薬の製造承認状況について算定すること。</t>
        </r>
      </text>
    </comment>
    <comment ref="B17" authorId="0" shapeId="0" xr:uid="{E11DD68E-5F3A-4DE8-96AD-7FFFDD60E1AB}">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8" authorId="0" shapeId="0" xr:uid="{956E3692-9627-429B-9CD5-113C270FA60E}">
      <text>
        <r>
          <rPr>
            <sz val="9"/>
            <color indexed="81"/>
            <rFont val="MS P ゴシック"/>
            <family val="3"/>
            <charset val="128"/>
          </rPr>
          <t xml:space="preserve">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
</t>
        </r>
      </text>
    </comment>
    <comment ref="B19" authorId="0" shapeId="0" xr:uid="{20A6E2CA-D1EC-4D28-9DFC-7F451E018EBF}">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20" authorId="0" shapeId="0" xr:uid="{124DCA60-46F1-417B-ABC2-97552A3191CA}">
      <text>
        <r>
          <rPr>
            <sz val="9"/>
            <color indexed="81"/>
            <rFont val="MS P ゴシック"/>
            <family val="3"/>
            <charset val="128"/>
          </rPr>
          <t xml:space="preserve">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
</t>
        </r>
      </text>
    </comment>
    <comment ref="B21" authorId="0" shapeId="0" xr:uid="{180FAC3E-281B-4B42-9BBF-014E24CA581B}">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
</t>
        </r>
      </text>
    </comment>
    <comment ref="B23" authorId="0" shapeId="0" xr:uid="{E4272B59-2075-481D-A753-977D534F1484}">
      <text>
        <r>
          <rPr>
            <sz val="9"/>
            <color indexed="81"/>
            <rFont val="MS P ゴシック"/>
            <family val="3"/>
            <charset val="128"/>
          </rPr>
          <t xml:space="preserve">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
</t>
        </r>
      </text>
    </comment>
    <comment ref="B24" authorId="0" shapeId="0" xr:uid="{590DD54F-808F-4D3B-8EFC-CFB327B526E5}">
      <text>
        <r>
          <rPr>
            <sz val="9"/>
            <color indexed="81"/>
            <rFont val="MS P ゴシック"/>
            <family val="3"/>
            <charset val="128"/>
          </rPr>
          <t xml:space="preserve">選択基準及び除外基準の項目数をカウントすること。なお、試験期間内の所定の時期にそれぞれ基準が設定されている場合には、それらの総計とすること。
</t>
        </r>
      </text>
    </comment>
    <comment ref="B25" authorId="0" shapeId="0" xr:uid="{3BF0090B-88E2-4B5E-86AD-21A3CBC55497}">
      <text>
        <r>
          <rPr>
            <sz val="9"/>
            <color indexed="81"/>
            <rFont val="MS P ゴシック"/>
            <family val="3"/>
            <charset val="128"/>
          </rPr>
          <t xml:space="preserve">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
</t>
        </r>
      </text>
    </comment>
    <comment ref="B27" authorId="0" shapeId="0" xr:uid="{EEDE2734-66AD-41DE-9037-B080F15EBB0A}">
      <text>
        <r>
          <rPr>
            <sz val="9"/>
            <color indexed="81"/>
            <rFont val="MS P ゴシック"/>
            <family val="3"/>
            <charset val="128"/>
          </rPr>
          <t xml:space="preserve">一般的な臨床検査（採血・採尿など）及び心電図検査、超音波検査などの身体的・精神的な侵襲が無い（または非常に少ない）検査等の項目数を算定すること。
</t>
        </r>
      </text>
    </comment>
    <comment ref="B28" authorId="0" shapeId="0" xr:uid="{743C7AB8-6E5A-4789-92D2-EAA45D60BBFA}">
      <text>
        <r>
          <rPr>
            <sz val="9"/>
            <color indexed="81"/>
            <rFont val="MS P ゴシック"/>
            <family val="3"/>
            <charset val="128"/>
          </rPr>
          <t xml:space="preserve">画像診断（単純Ｘ線、CT、MRIなど）及び内視鏡検査、神経伝達速度検査などの身体的・精神的な侵襲が伴う検査等の回数を算定すること。
</t>
        </r>
      </text>
    </comment>
    <comment ref="B29" authorId="0" shapeId="0" xr:uid="{D82D7413-7279-4ADA-91D5-B9496D1E677A}">
      <text>
        <r>
          <rPr>
            <sz val="9"/>
            <color indexed="81"/>
            <rFont val="MS P ゴシック"/>
            <family val="3"/>
            <charset val="128"/>
          </rPr>
          <t xml:space="preserve">薬物血中濃度測定のための頻回な採血や畜尿が規定されている場合は、その回数を算定すること。
</t>
        </r>
      </text>
    </comment>
    <comment ref="B30" authorId="0" shapeId="0" xr:uid="{74545584-7DB4-40C6-9705-437775141BA1}">
      <text>
        <r>
          <rPr>
            <sz val="9"/>
            <color indexed="81"/>
            <rFont val="MS P ゴシック"/>
            <family val="3"/>
            <charset val="128"/>
          </rPr>
          <t xml:space="preserve">手術及び骨髄穿刺、動脈血採取などの侵襲性が高い方法による検体採取が規定されている場合には、その回数を算定すること。ただし、要素Mまたは要素Nと重複して算定しない。
</t>
        </r>
      </text>
    </comment>
    <comment ref="B31" authorId="0" shapeId="0" xr:uid="{67B88ED4-F800-48C3-911A-15DE7C2C1C1C}">
      <text>
        <r>
          <rPr>
            <sz val="9"/>
            <color indexed="81"/>
            <rFont val="MS P ゴシック"/>
            <family val="3"/>
            <charset val="128"/>
          </rPr>
          <t xml:space="preserve">放射線科の画像コピー代（5,000円／CD1枚）を除く、画像提供や病理組織の提出が規定されている場合には、その回数を算定すること。
</t>
        </r>
      </text>
    </comment>
    <comment ref="B32" authorId="0" shapeId="0" xr:uid="{03FD0EE9-1756-400D-AF9F-72A5FABCC64D}">
      <text>
        <r>
          <rPr>
            <sz val="9"/>
            <color indexed="81"/>
            <rFont val="MS P ゴシック"/>
            <family val="3"/>
            <charset val="128"/>
          </rPr>
          <t>治験責任医師が、試験参加に際して有効性評価のトレーニングを要する場合、そのトレーニングに要する時間を算定すること。</t>
        </r>
      </text>
    </comment>
    <comment ref="B33" authorId="0" shapeId="0" xr:uid="{4ACA0087-2069-492E-8BF9-6B95139F25E8}">
      <text>
        <r>
          <rPr>
            <sz val="9"/>
            <color indexed="81"/>
            <rFont val="MS P ゴシック"/>
            <family val="3"/>
            <charset val="128"/>
          </rPr>
          <t xml:space="preserve">治験責任医師が、有効性評価のためトレーニングが必須となるものがある場合、その評価があるVisit回数を計上すること。
</t>
        </r>
      </text>
    </comment>
    <comment ref="B35" authorId="0" shapeId="0" xr:uid="{E3D82217-9D6E-4FEA-BCB2-DDA5FC69896C}">
      <text>
        <r>
          <rPr>
            <sz val="9"/>
            <color indexed="81"/>
            <rFont val="MS P ゴシック"/>
            <family val="3"/>
            <charset val="128"/>
          </rPr>
          <t xml:space="preserve">試験の開発相について算定すること。なお混在する場合には、ポイント数が高くなるように算定すること。
</t>
        </r>
      </text>
    </comment>
    <comment ref="A36" authorId="0" shapeId="0" xr:uid="{4E50CE65-449C-4451-AA16-A66A5A4127C8}">
      <text>
        <r>
          <rPr>
            <sz val="9"/>
            <color indexed="81"/>
            <rFont val="MS P ゴシック"/>
            <family val="3"/>
            <charset val="128"/>
          </rPr>
          <t xml:space="preserve">臨床試験研究経費 算出額
・医薬品／医療機器／再生医療等製品：合計ポイント数×1×6,000円×症例数
・医薬品（拡大治験）：合計ポイント数×0.6×6,000円×症例数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0A86CBC5-2516-465C-9C41-7981E651119A}">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3F923759-7E09-4B20-88FA-0EF7D215191C}">
      <text>
        <r>
          <rPr>
            <sz val="9"/>
            <color indexed="81"/>
            <rFont val="MS P ゴシック"/>
            <family val="3"/>
            <charset val="128"/>
          </rPr>
          <t xml:space="preserve">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
</t>
        </r>
      </text>
    </comment>
    <comment ref="B15" authorId="0" shapeId="0" xr:uid="{51888964-7B46-4638-9761-2F08372DA4E5}">
      <text>
        <r>
          <rPr>
            <sz val="9"/>
            <color indexed="81"/>
            <rFont val="MS P ゴシック"/>
            <family val="3"/>
            <charset val="128"/>
          </rPr>
          <t xml:space="preserve">試験の盲検性について算定すること。なお、試験の実施時期により盲検性におけるデザインが混在する場合には、ポイント数が高くなるように算定すること。ただし、経費の算出を試験の期間毎に分割する場合を除く。
</t>
        </r>
      </text>
    </comment>
    <comment ref="B16" authorId="0" shapeId="0" xr:uid="{FC7A3B6E-8E5A-4FD3-85AF-486682D10D2A}">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
</t>
        </r>
      </text>
    </comment>
    <comment ref="B18" authorId="0" shapeId="0" xr:uid="{8E6625E1-3359-4A29-95F2-9B0E16EA7E45}">
      <text>
        <r>
          <rPr>
            <sz val="9"/>
            <color indexed="81"/>
            <rFont val="MS P ゴシック"/>
            <family val="3"/>
            <charset val="128"/>
          </rPr>
          <t xml:space="preserve">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
</t>
        </r>
      </text>
    </comment>
    <comment ref="B20" authorId="0" shapeId="0" xr:uid="{BFE003DA-BCC2-4F49-830F-36BD099FCDD1}">
      <text>
        <r>
          <rPr>
            <sz val="9"/>
            <color indexed="81"/>
            <rFont val="MS P ゴシック"/>
            <family val="3"/>
            <charset val="128"/>
          </rPr>
          <t xml:space="preserve">治験薬（又は治験薬に準じて依頼者から提供される薬剤）の出庫に際して、溶解・希釈・混合等の調製を行う場合に算定すること。
</t>
        </r>
      </text>
    </comment>
    <comment ref="B21" authorId="0" shapeId="0" xr:uid="{11329539-CF51-48B3-9302-29655EC41CE8}">
      <text>
        <r>
          <rPr>
            <sz val="9"/>
            <color indexed="81"/>
            <rFont val="MS P ゴシック"/>
            <family val="3"/>
            <charset val="128"/>
          </rPr>
          <t xml:space="preserve">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
</t>
        </r>
      </text>
    </comment>
    <comment ref="B22" authorId="0" shapeId="0" xr:uid="{B0121D9E-46EC-49E5-8213-B589C517CF3C}">
      <text>
        <r>
          <rPr>
            <sz val="9"/>
            <color indexed="81"/>
            <rFont val="MS P ゴシック"/>
            <family val="3"/>
            <charset val="128"/>
          </rPr>
          <t xml:space="preserve">当院の温度管理方法で対応可能であればポイント計上不要
</t>
        </r>
      </text>
    </comment>
    <comment ref="B23" authorId="0" shapeId="0" xr:uid="{A9A325AF-9FB8-44C3-B744-8D5821361E51}">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25" authorId="0" shapeId="0" xr:uid="{3490578F-0D3E-471D-B43D-B1A9C41C2EC8}">
      <text>
        <r>
          <rPr>
            <sz val="9"/>
            <color indexed="81"/>
            <rFont val="MS P ゴシック"/>
            <family val="3"/>
            <charset val="128"/>
          </rPr>
          <t xml:space="preserve">非盲検担当者の設置が規定されている場合に算定すること。
</t>
        </r>
      </text>
    </comment>
    <comment ref="B26" authorId="0" shapeId="0" xr:uid="{F1D5CA17-1D45-4DD4-B25B-DC035D01098F}">
      <text>
        <r>
          <rPr>
            <sz val="9"/>
            <color indexed="81"/>
            <rFont val="MS P ゴシック"/>
            <family val="3"/>
            <charset val="128"/>
          </rPr>
          <t xml:space="preserve">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
</t>
        </r>
      </text>
    </comment>
    <comment ref="B28" authorId="0" shapeId="0" xr:uid="{DA8E1918-21A5-421F-A081-E9E14911E844}">
      <text>
        <r>
          <rPr>
            <sz val="9"/>
            <color indexed="81"/>
            <rFont val="MS P ゴシック"/>
            <family val="3"/>
            <charset val="128"/>
          </rPr>
          <t xml:space="preserve">初回申請時点の責任医師及び分担医師の総数（治験薬の処方権限がある医師）
</t>
        </r>
      </text>
    </comment>
    <comment ref="B29" authorId="0" shapeId="0" xr:uid="{74F81670-26C2-47CF-8783-B7AD20BED217}">
      <text>
        <r>
          <rPr>
            <sz val="9"/>
            <color indexed="81"/>
            <rFont val="MS P ゴシック"/>
            <family val="3"/>
            <charset val="128"/>
          </rPr>
          <t xml:space="preserve">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
</t>
        </r>
      </text>
    </comment>
    <comment ref="A30" authorId="0" shapeId="0" xr:uid="{E9EC1E8F-FA03-4CFA-9F90-2BF6D35F1568}">
      <text>
        <r>
          <rPr>
            <sz val="9"/>
            <color indexed="81"/>
            <rFont val="MS P ゴシック"/>
            <family val="3"/>
            <charset val="128"/>
          </rPr>
          <t xml:space="preserve">治験薬管理経費 算出額
・医薬品／医療機器／再生医療等製品：合計ポイント数×1×1,000円×症例数
・医薬品（拡大治験）：合計ポイント数×0.6×1,000円×症例数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J15" authorId="0" shapeId="0" xr:uid="{FE67CCA3-761C-49AE-8FFD-05EAC7C1052C}">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D09E392E-8C98-422D-A846-E3EC3D9C1D09}">
      <text>
        <r>
          <rPr>
            <b/>
            <sz val="9"/>
            <color indexed="81"/>
            <rFont val="MS P ゴシック"/>
            <family val="3"/>
            <charset val="128"/>
          </rPr>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
      </text>
    </comment>
    <comment ref="J15" authorId="0" shapeId="0" xr:uid="{043D5BF3-B753-4700-94E1-D3D304092CCC}">
      <text>
        <r>
          <rPr>
            <b/>
            <sz val="9"/>
            <color indexed="81"/>
            <rFont val="MS P ゴシック"/>
            <family val="3"/>
            <charset val="128"/>
          </rPr>
          <t>必ず「1」を入れてください。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<sst xmlns="http://schemas.openxmlformats.org/spreadsheetml/2006/main" count="625" uniqueCount="402">
  <si>
    <t>※各シートは計算式保護のため「シートの保護」を設定しています。解除が必要の場合は　「ホーム＞セル＞書式＞シート保護の解除」を選択してください。</t>
    <rPh sb="1" eb="2">
      <t>カク</t>
    </rPh>
    <phoneticPr fontId="2"/>
  </si>
  <si>
    <t>★治験経費1_経費算出基準（治験）</t>
    <rPh sb="1" eb="3">
      <t>チケン</t>
    </rPh>
    <rPh sb="3" eb="5">
      <t>ケイヒ</t>
    </rPh>
    <rPh sb="7" eb="13">
      <t>ケイヒサンシュツキジュン</t>
    </rPh>
    <rPh sb="14" eb="16">
      <t>チケン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</si>
  <si>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</si>
  <si>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</si>
  <si>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</si>
  <si>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</si>
  <si>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</si>
  <si>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医薬品／医薬品（拡大治験）／医療機器／再生医療等製品のいずれかを選択</t>
    <rPh sb="0" eb="3">
      <t>イヤクヒン</t>
    </rPh>
    <rPh sb="4" eb="7">
      <t>イヤクヒン</t>
    </rPh>
    <rPh sb="8" eb="10">
      <t>カクダイ</t>
    </rPh>
    <rPh sb="10" eb="12">
      <t>チケン</t>
    </rPh>
    <rPh sb="14" eb="18">
      <t>イリョウキキ</t>
    </rPh>
    <rPh sb="19" eb="26">
      <t>サイセイイリョウトウセイヒン</t>
    </rPh>
    <rPh sb="32" eb="34">
      <t>センタク</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</si>
  <si>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</si>
  <si>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</si>
  <si>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</si>
  <si>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</si>
  <si>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</si>
  <si>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</si>
  <si>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</si>
  <si>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</si>
  <si>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</si>
  <si>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（５）治験薬管理経費：加算</t>
    <rPh sb="3" eb="5">
      <t>チケン</t>
    </rPh>
    <rPh sb="5" eb="6">
      <t>ヤク</t>
    </rPh>
    <rPh sb="6" eb="10">
      <t>カンリケイヒ</t>
    </rPh>
    <rPh sb="11" eb="13">
      <t>カサン</t>
    </rPh>
    <phoneticPr fontId="2"/>
  </si>
  <si>
    <t>別紙2_要素G「温度管理」にポイントが入った場合のみ『あり』を選択</t>
    <phoneticPr fontId="2"/>
  </si>
  <si>
    <t>（６）人件費：割合</t>
    <rPh sb="3" eb="6">
      <t>ジンケンヒ</t>
    </rPh>
    <rPh sb="7" eb="9">
      <t>ワリアイ</t>
    </rPh>
    <phoneticPr fontId="2"/>
  </si>
  <si>
    <t>（６）人件費：加算</t>
    <rPh sb="7" eb="9">
      <t>カサン</t>
    </rPh>
    <phoneticPr fontId="2"/>
  </si>
  <si>
    <t>被験者以外に介助者等にも対応が必要となる場合は「あり」を選択</t>
    <rPh sb="28" eb="30">
      <t>センタク</t>
    </rPh>
    <phoneticPr fontId="2"/>
  </si>
  <si>
    <t>書式右下：治験依頼者</t>
    <rPh sb="0" eb="2">
      <t>ショシキ</t>
    </rPh>
    <rPh sb="2" eb="4">
      <t>ミギシタ</t>
    </rPh>
    <rPh sb="5" eb="7">
      <t>チケン</t>
    </rPh>
    <rPh sb="7" eb="10">
      <t>イライシャ</t>
    </rPh>
    <phoneticPr fontId="2"/>
  </si>
  <si>
    <t>各セル内の文字を削除の上、「会社名」「代表者職名」「代表者氏名」を入力</t>
    <rPh sb="0" eb="1">
      <t>カク</t>
    </rPh>
    <rPh sb="14" eb="17">
      <t>カイシャメイ</t>
    </rPh>
    <rPh sb="19" eb="22">
      <t>ダイヒョウシャ</t>
    </rPh>
    <rPh sb="22" eb="24">
      <t>ショクメイ</t>
    </rPh>
    <rPh sb="26" eb="29">
      <t>ダイヒョウシャ</t>
    </rPh>
    <rPh sb="29" eb="31">
      <t>シメイ</t>
    </rPh>
    <rPh sb="33" eb="35">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</si>
  <si>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</si>
  <si>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</si>
  <si>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★別紙1_臨床試験研究経費ポイント算出表</t>
    <rPh sb="1" eb="3">
      <t>ベッシ</t>
    </rPh>
    <rPh sb="5" eb="9">
      <t>リンショウシケン</t>
    </rPh>
    <rPh sb="9" eb="13">
      <t>ケンキュウケイヒ</t>
    </rPh>
    <rPh sb="17" eb="20">
      <t>サンシュツヒョウ</t>
    </rPh>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</si>
  <si>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</si>
  <si>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</si>
  <si>
    <t>B：入院・外来の別</t>
    <phoneticPr fontId="2"/>
  </si>
  <si>
    <t>試験期間内に治験のための入院が必須の場合、入院にカウントすること。</t>
    <phoneticPr fontId="2"/>
  </si>
  <si>
    <t>C：治験薬製造承認の状況</t>
    <phoneticPr fontId="2"/>
  </si>
  <si>
    <t>評価の対象である被験薬の製造承認状況について算定すること。</t>
    <phoneticPr fontId="2"/>
  </si>
  <si>
    <t>D：デザイン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</si>
  <si>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phoneticPr fontId="2"/>
  </si>
  <si>
    <t>E：国際共同試験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</si>
  <si>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phoneticPr fontId="2"/>
  </si>
  <si>
    <t>F：プラセボの使用</t>
    <phoneticPr fontId="2"/>
  </si>
  <si>
    <t>対照となる治療群にプラセボを使用する場合、又はスクリーニング期間のウォッシュアウト時にプラセボを使用する等の場合に算定すること。</t>
    <phoneticPr fontId="2"/>
  </si>
  <si>
    <t>G：治験薬の投与経路</t>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</si>
  <si>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phoneticPr fontId="2"/>
  </si>
  <si>
    <t>H：治験薬の投与期間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</si>
  <si>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phoneticPr fontId="2"/>
  </si>
  <si>
    <t>I：被験者層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</si>
  <si>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phoneticPr fontId="2"/>
  </si>
  <si>
    <t>J：被験者の選出（適格＋除外基準数）</t>
    <phoneticPr fontId="2"/>
  </si>
  <si>
    <t>選択基準及び除外基準の項目数をカウントすること。なお、試験期間内の所定の時期にそれぞれ基準が設定されている場合には、それらの総計とすること。</t>
    <phoneticPr fontId="2"/>
  </si>
  <si>
    <t>K：治験期間中の観察回数（Visit回数）</t>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</si>
  <si>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phoneticPr fontId="2"/>
  </si>
  <si>
    <t>L：一般的検査＋非侵襲的機能検査及び画像診断項目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</si>
  <si>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phoneticPr fontId="2"/>
  </si>
  <si>
    <t>M：侵襲的機能検査及び画像診断回数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</si>
  <si>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</si>
  <si>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N：特殊検査のための検体採取回数</t>
    <phoneticPr fontId="2"/>
  </si>
  <si>
    <t>薬物血中濃度測定のための頻回な採血や畜尿が規定されている場合は、その回数を算定すること。</t>
    <phoneticPr fontId="2"/>
  </si>
  <si>
    <t>O：生検回数</t>
    <phoneticPr fontId="2"/>
  </si>
  <si>
    <t>手術及び骨髄穿刺、動脈血採取などの侵襲性が高い方法による検体採取が規定されている場合には、その回数を算定すること。ただし、要素Mまたは要素Nと重複して算定しない。</t>
    <phoneticPr fontId="2"/>
  </si>
  <si>
    <t>P：画像提供及びスライド作製回数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</si>
  <si>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</si>
  <si>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Q：講習受講（トレーニング）等が必要な場合、講習受講等に要する時間</t>
    <phoneticPr fontId="2"/>
  </si>
  <si>
    <t>治験責任医師が、試験参加に際して有効性評価のトレーニングを要する場合、そのトレーニングに要する時間を算定すること。</t>
    <phoneticPr fontId="2"/>
  </si>
  <si>
    <t>R：講習受講または評価経験が必要とされる検査回数（Visit回数）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</si>
  <si>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</si>
  <si>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Ｓ：承認申請に使用される文書等の作成</t>
    <phoneticPr fontId="2"/>
  </si>
  <si>
    <t>Ｔ：相の種類</t>
    <phoneticPr fontId="2"/>
  </si>
  <si>
    <t>試験の開発相について算定すること。なお混在する場合には、ポイント数が高くなるように算定すること。</t>
    <rPh sb="3" eb="6">
      <t>カイハツソウ</t>
    </rPh>
    <phoneticPr fontId="2"/>
  </si>
  <si>
    <t>★別紙2_治験薬管理経費ポイント算出表</t>
    <rPh sb="1" eb="3">
      <t>ベッシ</t>
    </rPh>
    <rPh sb="5" eb="7">
      <t>チケン</t>
    </rPh>
    <rPh sb="7" eb="8">
      <t>ヤク</t>
    </rPh>
    <rPh sb="8" eb="10">
      <t>カンリ</t>
    </rPh>
    <rPh sb="10" eb="12">
      <t>ケイヒ</t>
    </rPh>
    <rPh sb="16" eb="19">
      <t>サンシュツヒョウ</t>
    </rPh>
    <phoneticPr fontId="2"/>
  </si>
  <si>
    <t>A：治験薬の剤型</t>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</si>
  <si>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phoneticPr fontId="2"/>
  </si>
  <si>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</si>
  <si>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</si>
  <si>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phoneticPr fontId="2"/>
  </si>
  <si>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</si>
  <si>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phoneticPr fontId="2"/>
  </si>
  <si>
    <t>E：調製の有無</t>
    <phoneticPr fontId="2"/>
  </si>
  <si>
    <t>治験薬（又は治験薬に準じて依頼者から提供される薬剤）の出庫に際して、溶解・希釈・混合等の調製を行う場合に算定すること。</t>
    <phoneticPr fontId="2"/>
  </si>
  <si>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</si>
  <si>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phoneticPr fontId="2"/>
  </si>
  <si>
    <t>G：温度管理</t>
    <phoneticPr fontId="2"/>
  </si>
  <si>
    <t>当院の温度管理方法で対応可能であればポイント計上不要</t>
    <phoneticPr fontId="2"/>
  </si>
  <si>
    <t>H：プラセボの使用</t>
    <phoneticPr fontId="2"/>
  </si>
  <si>
    <t>I：特殊説明文書等の添付</t>
    <phoneticPr fontId="2"/>
  </si>
  <si>
    <t>J：調剤担当者の限定</t>
    <phoneticPr fontId="2"/>
  </si>
  <si>
    <t>非盲検担当者の設置が規定されている場合に算定すること。</t>
    <phoneticPr fontId="2"/>
  </si>
  <si>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</si>
  <si>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phoneticPr fontId="2"/>
  </si>
  <si>
    <t>L：併用必須薬の交付</t>
    <phoneticPr fontId="2"/>
  </si>
  <si>
    <t>M：請求医のチェック</t>
    <phoneticPr fontId="2"/>
  </si>
  <si>
    <t>初回申請時点の責任医師及び分担医師の総数（治験薬の処方権限がある医師）</t>
    <phoneticPr fontId="2"/>
  </si>
  <si>
    <t>N：治験薬規格数</t>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</si>
  <si>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</si>
  <si>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★出来高費用算出表_マイルストーン／均等割</t>
    <rPh sb="18" eb="21">
      <t>キントウワリ</t>
    </rPh>
    <phoneticPr fontId="2"/>
  </si>
  <si>
    <t>治験経費1</t>
    <rPh sb="0" eb="2">
      <t>チケン</t>
    </rPh>
    <phoneticPr fontId="2"/>
  </si>
  <si>
    <t>整理番号</t>
    <rPh sb="0" eb="2">
      <t>セイリ</t>
    </rPh>
    <rPh sb="2" eb="4">
      <t>バンゴウ</t>
    </rPh>
    <phoneticPr fontId="2"/>
  </si>
  <si>
    <t>20xx/xx/xx</t>
    <phoneticPr fontId="2"/>
  </si>
  <si>
    <t>治験等受託研究（治験）に係る経費算出基準</t>
    <rPh sb="0" eb="2">
      <t>チケン</t>
    </rPh>
    <rPh sb="2" eb="3">
      <t>トウ</t>
    </rPh>
    <rPh sb="3" eb="5">
      <t>ジュタク</t>
    </rPh>
    <rPh sb="5" eb="7">
      <t>ケンキュウ</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</si>
  <si>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</si>
  <si>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</si>
  <si>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</si>
  <si>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</si>
  <si>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</si>
  <si>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</si>
  <si>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</si>
  <si>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</si>
  <si>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</si>
  <si>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</si>
  <si>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</si>
  <si>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</si>
  <si>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</si>
  <si>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</si>
  <si>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</si>
  <si>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</si>
  <si>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</si>
  <si>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</si>
  <si>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</si>
  <si>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</si>
  <si>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</si>
  <si>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</si>
  <si>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</si>
  <si>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</si>
  <si>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</si>
  <si>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</si>
  <si>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</si>
  <si>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</si>
  <si>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</si>
  <si>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</si>
  <si>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5">
      <t>ショウレイケイヒ</t>
    </rPh>
    <phoneticPr fontId="2"/>
  </si>
  <si>
    <t>　（４）臨床試験研究経費（別紙１：臨床試験研究経費ポイント算出表）</t>
    <phoneticPr fontId="2"/>
  </si>
  <si>
    <t>ポイント</t>
    <phoneticPr fontId="2"/>
  </si>
  <si>
    <t>症例</t>
    <rPh sb="0" eb="2">
      <t>ショウレイ</t>
    </rPh>
    <phoneticPr fontId="2"/>
  </si>
  <si>
    <t>　（５）治験薬管理経費（別紙２：治験薬管理経費ポイント算出表）</t>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</si>
  <si>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</si>
  <si>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</si>
  <si>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</si>
  <si>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</si>
  <si>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</si>
  <si>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</si>
  <si>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</si>
  <si>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【間接経費】</t>
    <rPh sb="1" eb="3">
      <t>カンセツ</t>
    </rPh>
    <rPh sb="3" eb="5">
      <t>ケイヒ</t>
    </rPh>
    <phoneticPr fontId="2"/>
  </si>
  <si>
    <t>　（７）治験事務局管理費</t>
    <phoneticPr fontId="2"/>
  </si>
  <si>
    <t>上記経費〔　（１）～（６）　〕の合計金額の</t>
    <phoneticPr fontId="2"/>
  </si>
  <si>
    <t>　（８）施設管理費</t>
    <phoneticPr fontId="2"/>
  </si>
  <si>
    <t>上記経費〔　（１）～（７）　〕の合計金額の</t>
    <phoneticPr fontId="2"/>
  </si>
  <si>
    <t>【研究費総合計】</t>
    <phoneticPr fontId="2"/>
  </si>
  <si>
    <t>上記経費〔　（１）～（８）　〕の合計金額</t>
    <phoneticPr fontId="2"/>
  </si>
  <si>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</si>
  <si>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</si>
  <si>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</si>
  <si>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</si>
  <si>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初期費用に係る固定経費の間接経費：(a)×20％＋((a)＋(a)×20％)×30％</t>
    <phoneticPr fontId="2"/>
  </si>
  <si>
    <t xml:space="preserve">(c) </t>
    <phoneticPr fontId="2"/>
  </si>
  <si>
    <t>初期費用に係る固定経費及び間接経費の合計：〔(a)＋(b)〕の合計金額</t>
    <phoneticPr fontId="2"/>
  </si>
  <si>
    <t xml:space="preserve">(d) </t>
    <phoneticPr fontId="2"/>
  </si>
  <si>
    <t>症例経費の合計：上記経費〔(４)～(６)〕の合計金額</t>
    <phoneticPr fontId="2"/>
  </si>
  <si>
    <t xml:space="preserve">(e) </t>
    <phoneticPr fontId="2"/>
  </si>
  <si>
    <t>症例経費に係る間接経費の合計：(d)×20％＋((d)＋(d)×20％)×30％</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</si>
  <si>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</si>
  <si>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</si>
  <si>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</si>
  <si>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</si>
  <si>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</si>
  <si>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</si>
  <si>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</si>
  <si>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継続費用に係る固定経費の間接経費：(h)×20％＋((h)＋(h)×20％)×30％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</si>
  <si>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</si>
  <si>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</si>
  <si>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</si>
  <si>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</si>
  <si>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：〔(２)の②〕＋〔(２)の②〕×20％＋(〔(２)の②〕＋〔(２)の②〕×20％)×30％</t>
    <phoneticPr fontId="2"/>
  </si>
  <si>
    <t>《１症例あたりの症例経費及び症例経費に係る間接経費》</t>
    <phoneticPr fontId="2"/>
  </si>
  <si>
    <t>上記経費〔　(d)＋(e)　〕／目標とする被験者数</t>
    <phoneticPr fontId="2"/>
  </si>
  <si>
    <t>《初期費用合計》上記経費〔　(c)＋(f)　〕の合計金額</t>
    <phoneticPr fontId="2"/>
  </si>
  <si>
    <t>「国立研究開発法人国立国際医療研究センター病院 治験等受託研究費算定要領」に基づき算定したことを確認しました。</t>
    <phoneticPr fontId="2"/>
  </si>
  <si>
    <t>治験依頼者：</t>
    <phoneticPr fontId="2"/>
  </si>
  <si>
    <t>（会社名）</t>
    <rPh sb="1" eb="4">
      <t>カイシャメイ</t>
    </rPh>
    <phoneticPr fontId="2"/>
  </si>
  <si>
    <t>（代表者職名）</t>
    <rPh sb="1" eb="4">
      <t>ダイヒョウシャ</t>
    </rPh>
    <rPh sb="4" eb="6">
      <t>ショクメイ</t>
    </rPh>
    <phoneticPr fontId="2"/>
  </si>
  <si>
    <t>（代表者氏名）</t>
    <rPh sb="1" eb="4">
      <t>ダイヒョウシャ</t>
    </rPh>
    <rPh sb="4" eb="6">
      <t>シメイ</t>
    </rPh>
    <phoneticPr fontId="2"/>
  </si>
  <si>
    <t>印</t>
    <phoneticPr fontId="2"/>
  </si>
  <si>
    <t>治験責任医師：国立研究開発法人国立国際医療研究センター病院</t>
    <phoneticPr fontId="2"/>
  </si>
  <si>
    <t>（所属）</t>
    <rPh sb="1" eb="3">
      <t>ショゾク</t>
    </rPh>
    <phoneticPr fontId="2"/>
  </si>
  <si>
    <t>（氏名）</t>
    <rPh sb="1" eb="3">
      <t>シメイ</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</si>
  <si>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</si>
  <si>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別紙１</t>
    <phoneticPr fontId="2"/>
  </si>
  <si>
    <t>出来高</t>
    <phoneticPr fontId="2"/>
  </si>
  <si>
    <t>臨床試験研究経費　ポイント算出表</t>
    <phoneticPr fontId="5"/>
  </si>
  <si>
    <t>研究課題名</t>
    <phoneticPr fontId="2"/>
  </si>
  <si>
    <t>契約内容</t>
    <rPh sb="0" eb="4">
      <t>ケイヤクナイヨウ</t>
    </rPh>
    <phoneticPr fontId="2"/>
  </si>
  <si>
    <t>個々の治験について、要素毎に該当するポイントを求め、そのポイントを合計したものをその試験のポイント数とする。</t>
  </si>
  <si>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</si>
  <si>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</si>
  <si>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</si>
  <si>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</si>
  <si>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</si>
  <si>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</si>
  <si>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</si>
  <si>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</si>
  <si>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</si>
  <si>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</si>
  <si>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</si>
  <si>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</si>
  <si>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</si>
  <si>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</si>
  <si>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</si>
  <si>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</si>
  <si>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</si>
  <si>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</si>
  <si>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</si>
  <si>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</si>
  <si>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治験薬製造承認の状況</t>
    <phoneticPr fontId="2"/>
  </si>
  <si>
    <t>他の適応に
国内で承認</t>
    <phoneticPr fontId="2"/>
  </si>
  <si>
    <t>同一適応に
欧米で承認</t>
    <phoneticPr fontId="2"/>
  </si>
  <si>
    <t>未承認</t>
    <phoneticPr fontId="2"/>
  </si>
  <si>
    <t>D</t>
    <phoneticPr fontId="5"/>
  </si>
  <si>
    <t>デザイン</t>
    <phoneticPr fontId="2"/>
  </si>
  <si>
    <t>オープン</t>
    <phoneticPr fontId="2"/>
  </si>
  <si>
    <t>単盲検</t>
    <phoneticPr fontId="2"/>
  </si>
  <si>
    <t>二重盲検</t>
    <phoneticPr fontId="2"/>
  </si>
  <si>
    <t>E</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</si>
  <si>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</si>
  <si>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</si>
  <si>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</si>
  <si>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F</t>
    <phoneticPr fontId="2"/>
  </si>
  <si>
    <t>プラセボの使用</t>
    <phoneticPr fontId="5"/>
  </si>
  <si>
    <t>ウォッシュアウト
時のみ使用</t>
    <phoneticPr fontId="2"/>
  </si>
  <si>
    <t>治験薬投与期間
に使用</t>
    <phoneticPr fontId="2"/>
  </si>
  <si>
    <t>G</t>
    <phoneticPr fontId="5"/>
  </si>
  <si>
    <t>治験薬の投与経路</t>
    <phoneticPr fontId="5"/>
  </si>
  <si>
    <t>内用・外用</t>
    <phoneticPr fontId="2"/>
  </si>
  <si>
    <t>皮下・筋注</t>
    <phoneticPr fontId="2"/>
  </si>
  <si>
    <t>静注・特殊</t>
    <phoneticPr fontId="5"/>
  </si>
  <si>
    <t>H</t>
    <phoneticPr fontId="5"/>
  </si>
  <si>
    <t>治験薬の投与期間</t>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</si>
  <si>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</si>
  <si>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</si>
  <si>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</si>
  <si>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</si>
  <si>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</si>
  <si>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</si>
  <si>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I</t>
    <phoneticPr fontId="5"/>
  </si>
  <si>
    <t>被験者層</t>
    <phoneticPr fontId="5"/>
  </si>
  <si>
    <t>成人</t>
    <phoneticPr fontId="2"/>
  </si>
  <si>
    <t>小児、成人
（高齢者、肝、腎臓障害等合併有）</t>
    <phoneticPr fontId="5"/>
  </si>
  <si>
    <t>乳児、新生児</t>
    <phoneticPr fontId="2"/>
  </si>
  <si>
    <t>J</t>
    <phoneticPr fontId="5"/>
  </si>
  <si>
    <t>被験者の選出
（適格＋除外基準数）</t>
    <phoneticPr fontId="5"/>
  </si>
  <si>
    <t>１９以下</t>
    <phoneticPr fontId="2"/>
  </si>
  <si>
    <t>２０～２９</t>
    <phoneticPr fontId="2"/>
  </si>
  <si>
    <t>３０以上</t>
    <phoneticPr fontId="2"/>
  </si>
  <si>
    <t>K</t>
    <phoneticPr fontId="5"/>
  </si>
  <si>
    <t>治験期間中の観察回数
（Visit回数）</t>
    <phoneticPr fontId="5"/>
  </si>
  <si>
    <t>４以下</t>
    <phoneticPr fontId="2"/>
  </si>
  <si>
    <t>５～９</t>
    <phoneticPr fontId="2"/>
  </si>
  <si>
    <t>１０～１２※</t>
    <phoneticPr fontId="2"/>
  </si>
  <si>
    <t>※13回以上は、3回ごとに
3ポイントを加算</t>
    <rPh sb="3" eb="4">
      <t>カイ</t>
    </rPh>
    <rPh sb="9" eb="10">
      <t>カイ</t>
    </rPh>
    <phoneticPr fontId="2"/>
  </si>
  <si>
    <t>L</t>
    <phoneticPr fontId="2"/>
  </si>
  <si>
    <t>一般的検査＋
非侵襲的機能検査及び
画像診断項目</t>
    <phoneticPr fontId="5"/>
  </si>
  <si>
    <t>４９以下</t>
    <phoneticPr fontId="5"/>
  </si>
  <si>
    <t>５０～９９</t>
    <phoneticPr fontId="2"/>
  </si>
  <si>
    <t>１００以上</t>
    <phoneticPr fontId="2"/>
  </si>
  <si>
    <t>M</t>
    <phoneticPr fontId="5"/>
  </si>
  <si>
    <t>侵襲的機能検査及び
画像診断回数</t>
    <phoneticPr fontId="5"/>
  </si>
  <si>
    <t>×回数(</t>
    <phoneticPr fontId="2"/>
  </si>
  <si>
    <t>回)</t>
    <phoneticPr fontId="2"/>
  </si>
  <si>
    <t>N</t>
    <phoneticPr fontId="5"/>
  </si>
  <si>
    <t>特殊検査のための
検体採取回数</t>
    <phoneticPr fontId="5"/>
  </si>
  <si>
    <t>O</t>
    <phoneticPr fontId="5"/>
  </si>
  <si>
    <t>生検回数</t>
    <phoneticPr fontId="5"/>
  </si>
  <si>
    <t>P</t>
    <phoneticPr fontId="5"/>
  </si>
  <si>
    <t>画像提供及び
スライド作製回数</t>
    <phoneticPr fontId="2"/>
  </si>
  <si>
    <t>Q</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</si>
  <si>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</si>
  <si>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</si>
  <si>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</si>
  <si>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R</t>
    <phoneticPr fontId="5"/>
  </si>
  <si>
    <t>講習受講または評価
経験が必要とされる
検査回数（Visit回数）</t>
    <phoneticPr fontId="5"/>
  </si>
  <si>
    <t>Ｓ</t>
    <phoneticPr fontId="2"/>
  </si>
  <si>
    <t>承認申請に使用される
文書等の作成</t>
    <phoneticPr fontId="5"/>
  </si>
  <si>
    <t>有</t>
    <rPh sb="0" eb="1">
      <t>アリ</t>
    </rPh>
    <phoneticPr fontId="2"/>
  </si>
  <si>
    <t>Ｔ</t>
    <phoneticPr fontId="2"/>
  </si>
  <si>
    <t>相の種類</t>
    <phoneticPr fontId="5"/>
  </si>
  <si>
    <t>Ⅱ相・Ⅲ相</t>
    <rPh sb="4" eb="5">
      <t>ソウ</t>
    </rPh>
    <phoneticPr fontId="5"/>
  </si>
  <si>
    <t>Ⅰ相</t>
    <rPh sb="1" eb="2">
      <t>ソウ</t>
    </rPh>
    <phoneticPr fontId="5"/>
  </si>
  <si>
    <t>合計ポイント数</t>
    <phoneticPr fontId="2"/>
  </si>
  <si>
    <t>別紙２</t>
    <phoneticPr fontId="2"/>
  </si>
  <si>
    <t>治験薬管理経費　ポイント算出表</t>
    <phoneticPr fontId="5"/>
  </si>
  <si>
    <t>（ウエイト×</t>
    <phoneticPr fontId="2"/>
  </si>
  <si>
    <t>治験薬の剤型</t>
  </si>
  <si>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</si>
  <si>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</si>
  <si>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</si>
  <si>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</si>
  <si>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</si>
  <si>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</si>
  <si>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</si>
  <si>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</si>
  <si>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</si>
  <si>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</si>
  <si>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</si>
  <si>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</si>
  <si>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E</t>
    <phoneticPr fontId="2"/>
  </si>
  <si>
    <t>調製の有無</t>
    <phoneticPr fontId="2"/>
  </si>
  <si>
    <t>F</t>
    <phoneticPr fontId="5"/>
  </si>
  <si>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</si>
  <si>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</si>
  <si>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</si>
  <si>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</si>
  <si>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</si>
  <si>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</si>
  <si>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</si>
  <si>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</si>
  <si>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</si>
  <si>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</si>
  <si>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</si>
  <si>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治験薬の種目
（予定を含む）</t>
    <phoneticPr fontId="2"/>
  </si>
  <si>
    <t>毒・劇薬</t>
    <phoneticPr fontId="2"/>
  </si>
  <si>
    <t>向精神薬・麻薬</t>
    <phoneticPr fontId="2"/>
  </si>
  <si>
    <t>L</t>
    <phoneticPr fontId="5"/>
  </si>
  <si>
    <t>併用必須薬の交付</t>
    <phoneticPr fontId="2"/>
  </si>
  <si>
    <t>請求医のチェック</t>
    <phoneticPr fontId="2"/>
  </si>
  <si>
    <t>２名以下</t>
    <phoneticPr fontId="2"/>
  </si>
  <si>
    <t>３～５名</t>
    <phoneticPr fontId="2"/>
  </si>
  <si>
    <t>６名以上</t>
    <phoneticPr fontId="2"/>
  </si>
  <si>
    <t>治験薬規格数</t>
  </si>
  <si>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</si>
  <si>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</si>
  <si>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</si>
  <si>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</si>
  <si>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《１症例あたりの出来高費用》
〔　(g)　〕／目標とする被験者数</t>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</si>
  <si>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</si>
  <si>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</si>
  <si>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</si>
  <si>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合計：</t>
    <rPh sb="0" eb="2">
      <t>ゴウケイ</t>
    </rPh>
    <phoneticPr fontId="2"/>
  </si>
  <si>
    <t>(g) 出来高費用としての
症例経費との差額</t>
    <rPh sb="20" eb="22">
      <t>サガク</t>
    </rPh>
    <phoneticPr fontId="2"/>
  </si>
  <si>
    <t>※初回出来高費用に
　加算して請求する</t>
    <rPh sb="1" eb="3">
      <t>ショカイ</t>
    </rPh>
    <rPh sb="3" eb="6">
      <t>デキダカ</t>
    </rPh>
    <rPh sb="6" eb="8">
      <t>ヒヨウ</t>
    </rPh>
    <rPh sb="11" eb="13">
      <t>カサン</t>
    </rPh>
    <rPh sb="15" eb="17">
      <t>セイキュウ</t>
    </rPh>
    <phoneticPr fontId="2"/>
  </si>
  <si>
    <t>出来高費用算出表【均等割】</t>
    <rPh sb="0" eb="3">
      <t>デキダカ</t>
    </rPh>
    <rPh sb="3" eb="5">
      <t>ヒヨウ</t>
    </rPh>
    <rPh sb="5" eb="7">
      <t>サンシュツ</t>
    </rPh>
    <rPh sb="7" eb="8">
      <t>ヒョウ</t>
    </rPh>
    <rPh sb="9" eb="12">
      <t>キントウワ</t>
    </rPh>
    <phoneticPr fontId="2"/>
  </si>
  <si>
    <t>Visit数</t>
    <rPh sb="5" eb="6">
      <t>スウ</t>
    </rPh>
    <phoneticPr fontId="5"/>
  </si>
  <si>
    <t>★更新履歴</t>
    <rPh sb="1" eb="3">
      <t>コウシン</t>
    </rPh>
    <rPh sb="3" eb="5">
      <t>リレキ</t>
    </rPh>
    <phoneticPr fontId="2"/>
  </si>
  <si>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</si>
  <si>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</si>
  <si>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</si>
  <si>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</si>
  <si>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（謝金の1年分＋委託料①の1年分＋通信費①）×【間接経費】</t>
  </si>
  <si>
    <t>（謝金の1年分＋委託料①の1年分＋通信費②の1年分）×【間接経費】</t>
  </si>
  <si>
    <t>委託料②×【間接経費】</t>
  </si>
  <si>
    <t>【症例経費】の30%×【間接経費】</t>
  </si>
  <si>
    <t>均等割／マイルストーン：【症例経費】の70%×【間接経費】</t>
  </si>
  <si>
    <t>─</t>
  </si>
  <si>
    <t>【固定経費】継続費用：継続審査（書式11）時請求</t>
  </si>
  <si>
    <t>例1：PDまで継続投与する抗がん剤試験で、想定される投与期間（中央値）を超える場合の症例経費</t>
  </si>
  <si>
    <t>例2：サブスタディのみで実施する検査に係る症例経費</t>
  </si>
  <si>
    <t>均等割／マイルストーン：【症例経費】の100%×【間接経費】</t>
  </si>
  <si>
    <t>パターン3：変更／期間延長（契約期間の延長）</t>
    <phoneticPr fontId="2"/>
  </si>
  <si>
    <t>PRT改訂等により契約期間が延長した際、総契約期間が「新規／実施」で算出した年数を1日でも超えた場合に追加計上する。</t>
    <phoneticPr fontId="2"/>
  </si>
  <si>
    <t>パターン2：変更／症例数追加（目標とする被験者数の追加）</t>
    <phoneticPr fontId="2"/>
  </si>
  <si>
    <t>「目標とする被験者数」欄は追加症例数を入力する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</si>
  <si>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</si>
  <si>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</si>
  <si>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パターン１：新規／実施（初回申請時）</t>
    <phoneticPr fontId="2"/>
  </si>
  <si>
    <t>パターン５：追加／経費追加（症例経費の追加）</t>
    <phoneticPr fontId="2"/>
  </si>
  <si>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</si>
  <si>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初版</t>
    <rPh sb="0" eb="2">
      <t>ショハンハン</t>
    </rPh>
    <phoneticPr fontId="2"/>
  </si>
  <si>
    <t>契約区分／契約内容</t>
    <rPh sb="0" eb="2">
      <t>ケイヤク</t>
    </rPh>
    <rPh sb="2" eb="4">
      <t>クブン</t>
    </rPh>
    <rPh sb="5" eb="9">
      <t>ケイヤクナイヨウ</t>
    </rPh>
    <phoneticPr fontId="2"/>
  </si>
  <si>
    <t>「契約終了予定日（変更前）」欄に変更前の契約終了日、「契約終了予定日」欄に変更後の契約終了日を入力する。「目標とする被験者数」「委託料②」欄は0とする。</t>
    <phoneticPr fontId="2"/>
  </si>
  <si>
    <t>契約区分／契約内容</t>
  </si>
  <si>
    <t>新規／実施</t>
  </si>
  <si>
    <t>【固定経費】初期費用：契約時請求</t>
    <phoneticPr fontId="2"/>
  </si>
  <si>
    <t>変更／症例数追加</t>
  </si>
  <si>
    <t>変更／期間延長</t>
  </si>
  <si>
    <t>変更／経費追加</t>
  </si>
  <si>
    <t>追加／経費追加</t>
  </si>
  <si>
    <t>シート「★算出・請求パターン」参照</t>
    <rPh sb="5" eb="7">
      <t>サンシュツ</t>
    </rPh>
    <rPh sb="8" eb="10">
      <t>セイキュウ</t>
    </rPh>
    <rPh sb="15" eb="17">
      <t>サンショウ</t>
    </rPh>
    <phoneticPr fontId="2"/>
  </si>
  <si>
    <t>【症例経費】初期費用：契約時請求
※原契約を変更しない場合、承認後請求</t>
    <phoneticPr fontId="2"/>
  </si>
  <si>
    <t>選択／入力が必須のセル</t>
    <phoneticPr fontId="2"/>
  </si>
  <si>
    <t>関数が設定されているセル</t>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</si>
  <si>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</si>
  <si>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</si>
  <si>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</si>
  <si>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パターン3【変更／期間延長】のみ：セル「S14」に変更前の契約終了予定日を20xx/xx/xxの形式で入力　</t>
    <rPh sb="25" eb="27">
      <t>ヘンコウ</t>
    </rPh>
    <rPh sb="27" eb="28">
      <t>マエ</t>
    </rPh>
    <phoneticPr fontId="2"/>
  </si>
  <si>
    <t>臨床試験研究経費 算出額</t>
    <phoneticPr fontId="2"/>
  </si>
  <si>
    <t>医薬品／医療機器／再生医療等製品：合計ポイント数×1×6,000円×症例数
医薬品（拡大治験）：合計ポイント数×0.6×6,000円×症例数</t>
    <phoneticPr fontId="2"/>
  </si>
  <si>
    <t>治験薬管理経費 算出額</t>
    <rPh sb="0" eb="3">
      <t>チケンヤク</t>
    </rPh>
    <rPh sb="3" eb="5">
      <t>カンリ</t>
    </rPh>
    <phoneticPr fontId="2"/>
  </si>
  <si>
    <t>医薬品／医療機器／再生医療等製品：合計ポイント数×1×1,000円×症例数
医薬品（拡大治験）：合計ポイント数×0.6×1,000円×症例数</t>
    <phoneticPr fontId="2"/>
  </si>
  <si>
    <t>【固定経費】終了時費用
：終了報告書提出時請求</t>
    <phoneticPr fontId="2"/>
  </si>
  <si>
    <t>以下に該当する場合に入力
・固定経費及び症例経費の算出理由　※特記する必要がある場合
・人件費の割合：SMO管理料として〔　（４）～（５）　〕のxx%　※SMO関与のみ　</t>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</si>
  <si>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</si>
  <si>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</si>
  <si>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※固定後、依頼者及び責任医師の押印が必要</t>
    <rPh sb="1" eb="3">
      <t>コテイ</t>
    </rPh>
    <rPh sb="3" eb="4">
      <t>ゴ</t>
    </rPh>
    <rPh sb="5" eb="8">
      <t>イライシャ</t>
    </rPh>
    <rPh sb="8" eb="9">
      <t>オヨ</t>
    </rPh>
    <rPh sb="10" eb="12">
      <t>セキニン</t>
    </rPh>
    <rPh sb="12" eb="14">
      <t>イシ</t>
    </rPh>
    <rPh sb="15" eb="17">
      <t>オウイン</t>
    </rPh>
    <rPh sb="18" eb="20">
      <t>ヒツヨウ</t>
    </rPh>
    <phoneticPr fontId="2"/>
  </si>
  <si>
    <t>パターン1・2・5：出来高費用として請求対象となる回数を入力
上記以外：「0」を入力</t>
    <rPh sb="31" eb="35">
      <t>ジョウキイガイ</t>
    </rPh>
    <phoneticPr fontId="2"/>
  </si>
  <si>
    <t>設定は5種類まで</t>
    <rPh sb="0" eb="2">
      <t>セッテイ</t>
    </rPh>
    <rPh sb="4" eb="6">
      <t>シュルイ</t>
    </rPh>
    <phoneticPr fontId="2"/>
  </si>
  <si>
    <t>マイルストーン</t>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</si>
  <si>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</si>
  <si>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均等割</t>
    <phoneticPr fontId="2"/>
  </si>
  <si>
    <t>★注意事項：セルの色</t>
    <rPh sb="1" eb="5">
      <t>チュウイジコウ</t>
    </rPh>
    <rPh sb="9" eb="10">
      <t>イロ</t>
    </rPh>
    <phoneticPr fontId="2"/>
  </si>
  <si>
    <t>☆各シート・項目の解説</t>
    <rPh sb="1" eb="2">
      <t>カク</t>
    </rPh>
    <rPh sb="6" eb="8">
      <t>コウモク</t>
    </rPh>
    <rPh sb="9" eb="11">
      <t>カイセツ</t>
    </rPh>
    <phoneticPr fontId="2"/>
  </si>
  <si>
    <t>←関数を削除しないようご注意ください。</t>
    <rPh sb="1" eb="3">
      <t>カンスウ</t>
    </rPh>
    <rPh sb="4" eb="6">
      <t>サクジョ</t>
    </rPh>
    <rPh sb="12" eb="14">
      <t>チュウイ</t>
    </rPh>
    <phoneticPr fontId="2"/>
  </si>
  <si>
    <t>治験等受託研究費算定要領の改訂による変更（通信費、人件費の変更）</t>
    <rPh sb="0" eb="3">
      <t>チケントウ</t>
    </rPh>
    <rPh sb="3" eb="8">
      <t>ジュタクケンキュウヒ</t>
    </rPh>
    <rPh sb="8" eb="10">
      <t>サンテイ</t>
    </rPh>
    <rPh sb="10" eb="12">
      <t>ヨウリョウ</t>
    </rPh>
    <rPh sb="13" eb="15">
      <t>カイテイ</t>
    </rPh>
    <rPh sb="18" eb="20">
      <t>ヘンコウ</t>
    </rPh>
    <rPh sb="21" eb="24">
      <t>ツウシンヒ</t>
    </rPh>
    <rPh sb="25" eb="28">
      <t>ジンケンヒ</t>
    </rPh>
    <rPh sb="29" eb="31">
      <t>ヘンコウ</t>
    </rPh>
    <phoneticPr fontId="2"/>
  </si>
  <si>
    <t>シート「★算出・請求パターン」追加、シート「☆はじめにお読みください」の記載整備
経費算出基準の【契約区分】及び【契約内容】を選択する際にご参照ください。</t>
    <rPh sb="5" eb="7">
      <t>サンシュツ</t>
    </rPh>
    <rPh sb="8" eb="10">
      <t>セイキュウ</t>
    </rPh>
    <rPh sb="15" eb="17">
      <t>ツイカ</t>
    </rPh>
    <rPh sb="28" eb="29">
      <t>ヨ</t>
    </rPh>
    <rPh sb="36" eb="38">
      <t>キサイ</t>
    </rPh>
    <rPh sb="38" eb="40">
      <t>セイビ</t>
    </rPh>
    <rPh sb="41" eb="47">
      <t>ケイヒサンシュツキジュン</t>
    </rPh>
    <rPh sb="49" eb="51">
      <t>ケイヤク</t>
    </rPh>
    <rPh sb="51" eb="53">
      <t>クブン</t>
    </rPh>
    <rPh sb="54" eb="55">
      <t>オヨ</t>
    </rPh>
    <rPh sb="57" eb="59">
      <t>ケイヤク</t>
    </rPh>
    <rPh sb="59" eb="61">
      <t>ナイヨウ</t>
    </rPh>
    <rPh sb="63" eb="65">
      <t>センタク</t>
    </rPh>
    <rPh sb="67" eb="68">
      <t>サイ</t>
    </rPh>
    <rPh sb="70" eb="72">
      <t>サンショウ</t>
    </rPh>
    <phoneticPr fontId="2"/>
  </si>
  <si>
    <t>※経費追加（オプション）の場合、メインで算出したポイントと重複しないように算出してください。
※パターン3（期間延長）・4（書類保管期間延長）の場合は作成不要です。</t>
    <rPh sb="54" eb="58">
      <t>キカンエンチョウ</t>
    </rPh>
    <rPh sb="62" eb="64">
      <t>ショルイ</t>
    </rPh>
    <rPh sb="64" eb="68">
      <t>ホカンキカン</t>
    </rPh>
    <rPh sb="68" eb="70">
      <t>エンチョウ</t>
    </rPh>
    <rPh sb="72" eb="74">
      <t>バアイ</t>
    </rPh>
    <rPh sb="75" eb="77">
      <t>サクセイ</t>
    </rPh>
    <rPh sb="77" eb="79">
      <t>フヨウ</t>
    </rPh>
    <phoneticPr fontId="2"/>
  </si>
  <si>
    <t>※経費追加（オプション）の場合、メインで算出したポイントと重複しないように算出してください。
※パターン3（期間延長）・4（書類保管期間延長）の場合は作成不要です。</t>
    <phoneticPr fontId="2"/>
  </si>
  <si>
    <t>臨床試験研究経費・治験薬管理経費のポイント算出、及びポイント算出表の添付は不要。</t>
    <phoneticPr fontId="2"/>
  </si>
  <si>
    <t>臨床試験研究経費・治験薬管理経費のポイント算出、及びポイント算出表の添付は不要。</t>
    <rPh sb="21" eb="23">
      <t>サンシュツ</t>
    </rPh>
    <rPh sb="24" eb="25">
      <t>オヨ</t>
    </rPh>
    <rPh sb="30" eb="33">
      <t>サンシュツヒョウ</t>
    </rPh>
    <rPh sb="34" eb="36">
      <t>テンプ</t>
    </rPh>
    <rPh sb="37" eb="39">
      <t>フヨウ</t>
    </rPh>
    <phoneticPr fontId="2"/>
  </si>
  <si>
    <t>SMOが関与する場合「SMO管理料」として以下のとおり選択してください。※SMO関与なし：90％
・治験事務局担当者（SMA）のみ：70％
・臨床研究コーディネーター（CRC）のみ：50％
・臨床研究コーディネーター（CRC）及び治験事務局担当者（SMA）：30％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</si>
</sst>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
    <numFmt numFmtId="178" formatCode="&quot;¥&quot;#,##0_);[Red]\(&quot;¥&quot;#,##0\)"/>
  </numFmts>
  <fonts count="2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scheme val="minor"/>
    </font>
    <font>
      <sz val="1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1" fillId="0" borderId="0">
      <alignment vertical="center"/>
    </xf>
  </cellStyleXfs>
  <cellXfs count="274">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11" fillId="0" borderId="0" xfId="0" applyFont="1" applyAlignment="1"/>
    <xf numFmtId="0" fontId="3" fillId="0" borderId="0" xfId="2" applyAlignme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11" fillId="0" borderId="19" xfId="0" applyFont="1" applyBorder="1" applyAlignment="1">
      <alignment horizontal="center" vertical="center"/>
    </xf>
    <xf numFmtId="0" fontId="3" fillId="0" borderId="0" xfId="2"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1" fillId="4" borderId="0" xfId="0" applyFont="1" applyFill="1" applyAlignment="1">
      <alignment horizontal="center"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0" fontId="16" fillId="0" borderId="0" xfId="0" applyFont="1">
      <alignment vertical="center"/>
    </xf>
    <xf numFmtId="38" fontId="16" fillId="0" borderId="7" xfId="0" applyNumberFormat="1" applyFont="1" applyBorder="1">
      <alignment vertical="center"/>
    </xf>
    <xf numFmtId="38" fontId="11" fillId="0" borderId="0" xfId="0" applyNumberFormat="1" applyFont="1">
      <alignment vertical="center"/>
    </xf>
    <xf numFmtId="9" fontId="11" fillId="4" borderId="0" xfId="0" applyNumberFormat="1" applyFont="1" applyFill="1" applyAlignment="1">
      <alignment horizontal="right" vertical="center"/>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0" borderId="1" xfId="2" applyBorder="1" applyAlignment="1">
      <alignment horizontal="center" vertical="center"/>
    </xf>
    <xf numFmtId="0" fontId="3" fillId="0" borderId="10" xfId="2" applyBorder="1" applyAlignment="1">
      <alignment horizontal="center" vertical="center"/>
    </xf>
    <xf numFmtId="0" fontId="3" fillId="0" borderId="9" xfId="2" applyBorder="1" applyAlignment="1">
      <alignment horizontal="center" vertical="center"/>
    </xf>
    <xf numFmtId="0" fontId="3" fillId="0" borderId="3" xfId="2" applyBorder="1" applyAlignment="1">
      <alignment horizontal="center" vertical="center" wrapText="1"/>
    </xf>
    <xf numFmtId="0" fontId="8" fillId="0" borderId="3" xfId="2" applyFont="1" applyBorder="1" applyAlignment="1">
      <alignment horizontal="center" vertical="center" wrapText="1"/>
    </xf>
    <xf numFmtId="0" fontId="3" fillId="3" borderId="3" xfId="2" applyFill="1" applyBorder="1" applyAlignment="1">
      <alignment horizontal="center" vertical="center"/>
    </xf>
    <xf numFmtId="0" fontId="8" fillId="0" borderId="13" xfId="2" applyFont="1" applyBorder="1" applyAlignment="1">
      <alignment horizontal="center" vertical="center" wrapText="1"/>
    </xf>
    <xf numFmtId="0" fontId="8" fillId="0" borderId="4" xfId="2" applyFont="1" applyBorder="1" applyAlignment="1">
      <alignment horizontal="center" vertical="center" wrapText="1"/>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3" fillId="0" borderId="3" xfId="2"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0" xfId="2" applyAlignment="1">
      <alignment horizontal="center" vertical="center" wrapText="1"/>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0" borderId="0" xfId="0" applyFont="1" applyAlignment="1">
      <alignment vertical="top" wrapText="1"/>
    </xf>
    <xf numFmtId="0" fontId="11" fillId="4" borderId="1" xfId="0" applyFont="1" applyFill="1" applyBorder="1" applyAlignment="1">
      <alignment horizontal="center" vertical="center"/>
    </xf>
    <xf numFmtId="0" fontId="11" fillId="0" borderId="5" xfId="0" applyFont="1" applyBorder="1" applyAlignment="1">
      <alignment horizontal="center" vertical="center"/>
    </xf>
    <xf numFmtId="0" fontId="3" fillId="0" borderId="5" xfId="2"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11" fillId="0" borderId="6" xfId="0" applyFont="1" applyBorder="1">
      <alignment vertical="center"/>
    </xf>
    <xf numFmtId="0" fontId="6" fillId="0" borderId="0" xfId="2" applyFont="1" applyAlignment="1">
      <alignment vertical="top" wrapText="1"/>
    </xf>
    <xf numFmtId="0" fontId="15" fillId="4" borderId="1" xfId="0" applyFont="1" applyFill="1" applyBorder="1">
      <alignment vertical="center"/>
    </xf>
    <xf numFmtId="0" fontId="15" fillId="4" borderId="1" xfId="0" applyFont="1" applyFill="1" applyBorder="1" applyAlignment="1">
      <alignment horizontal="right"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14" fontId="11" fillId="0" borderId="0" xfId="0" applyNumberFormat="1" applyFont="1">
      <alignment vertical="center"/>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0" fontId="15" fillId="4" borderId="1" xfId="0" applyFont="1" applyFill="1" applyBorder="1" applyAlignment="1">
      <alignment horizontal="center" vertical="center"/>
    </xf>
    <xf numFmtId="14" fontId="0" fillId="0" borderId="3" xfId="0" applyNumberFormat="1" applyBorder="1">
      <alignment vertical="center"/>
    </xf>
    <xf numFmtId="14" fontId="0" fillId="0" borderId="0" xfId="0" applyNumberFormat="1">
      <alignment vertical="center"/>
    </xf>
    <xf numFmtId="0" fontId="1" fillId="0" borderId="0" xfId="3">
      <alignment vertical="center"/>
    </xf>
    <xf numFmtId="9" fontId="1" fillId="0" borderId="3" xfId="3" applyNumberFormat="1" applyBorder="1">
      <alignment vertical="center"/>
    </xf>
    <xf numFmtId="0" fontId="1" fillId="0" borderId="23" xfId="3" applyBorder="1">
      <alignment vertical="center"/>
    </xf>
    <xf numFmtId="0" fontId="20" fillId="0" borderId="0" xfId="3" applyFont="1">
      <alignment vertical="center"/>
    </xf>
    <xf numFmtId="0" fontId="1" fillId="6" borderId="3" xfId="3" applyFill="1" applyBorder="1" applyAlignment="1">
      <alignment horizontal="center" vertical="center"/>
    </xf>
    <xf numFmtId="0" fontId="1" fillId="6" borderId="3" xfId="3" applyFill="1" applyBorder="1" applyAlignment="1">
      <alignment horizontal="center" vertical="center" wrapText="1"/>
    </xf>
    <xf numFmtId="0" fontId="1" fillId="6" borderId="3" xfId="3" applyFill="1" applyBorder="1">
      <alignment vertical="center"/>
    </xf>
    <xf numFmtId="0" fontId="1" fillId="0" borderId="3" xfId="3" applyBorder="1">
      <alignment vertical="center"/>
    </xf>
    <xf numFmtId="0" fontId="1" fillId="0" borderId="4" xfId="3" applyBorder="1">
      <alignment vertical="center"/>
    </xf>
    <xf numFmtId="0" fontId="0" fillId="6" borderId="3" xfId="3" applyFont="1" applyFill="1" applyBorder="1" applyAlignment="1">
      <alignment horizontal="center" vertical="center" wrapText="1"/>
    </xf>
    <xf numFmtId="0" fontId="22" fillId="0" borderId="0" xfId="0" applyFont="1">
      <alignment vertical="center"/>
    </xf>
    <xf numFmtId="0" fontId="21" fillId="0" borderId="0" xfId="3" applyFont="1">
      <alignment vertical="center"/>
    </xf>
    <xf numFmtId="0" fontId="22" fillId="0" borderId="0" xfId="0" applyFont="1" applyAlignment="1">
      <alignment vertical="center" wrapText="1"/>
    </xf>
    <xf numFmtId="0" fontId="22" fillId="6" borderId="3" xfId="0" applyFont="1" applyFill="1" applyBorder="1" applyAlignment="1">
      <alignment vertical="center" wrapText="1"/>
    </xf>
    <xf numFmtId="0" fontId="20" fillId="6" borderId="3" xfId="0" applyFont="1" applyFill="1" applyBorder="1">
      <alignment vertical="center"/>
    </xf>
    <xf numFmtId="0" fontId="0" fillId="6" borderId="3" xfId="3" applyFont="1" applyFill="1" applyBorder="1" applyAlignment="1">
      <alignment horizontal="center" vertical="center"/>
    </xf>
    <xf numFmtId="0" fontId="22" fillId="5" borderId="3" xfId="0" applyFont="1" applyFill="1" applyBorder="1" applyAlignment="1">
      <alignment horizontal="center" vertical="center"/>
    </xf>
    <xf numFmtId="0" fontId="22" fillId="4" borderId="3" xfId="0" applyFont="1" applyFill="1" applyBorder="1" applyAlignment="1">
      <alignment horizontal="center" vertical="center"/>
    </xf>
    <xf numFmtId="0" fontId="23" fillId="0" borderId="3" xfId="0" applyFont="1" applyBorder="1" applyAlignment="1">
      <alignment vertical="center" wrapText="1"/>
    </xf>
    <xf numFmtId="14" fontId="23" fillId="0" borderId="3" xfId="0" applyNumberFormat="1" applyFont="1" applyBorder="1" applyAlignment="1">
      <alignment horizontal="right" vertical="center"/>
    </xf>
    <xf numFmtId="0" fontId="23" fillId="0" borderId="3" xfId="0" applyFont="1" applyBorder="1" applyAlignment="1">
      <alignment horizontal="left" vertical="center" wrapText="1"/>
    </xf>
    <xf numFmtId="177" fontId="3" fillId="5" borderId="0" xfId="0" applyNumberFormat="1" applyFont="1" applyFill="1" applyProtection="1">
      <alignment vertical="center"/>
      <protection locked="0"/>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0" fontId="4" fillId="0" borderId="0" xfId="2" applyFont="1" applyAlignment="1">
      <alignment horizontal="center" vertical="center" shrinkToFit="1"/>
    </xf>
    <xf numFmtId="0" fontId="3" fillId="0" borderId="3" xfId="2" applyBorder="1" applyAlignment="1">
      <alignment horizontal="center" vertical="center" wrapText="1"/>
    </xf>
    <xf numFmtId="0" fontId="10" fillId="5" borderId="4" xfId="2" applyFont="1" applyFill="1" applyBorder="1" applyAlignment="1" applyProtection="1">
      <alignment horizontal="left" vertical="center" wrapText="1"/>
      <protection locked="0"/>
    </xf>
    <xf numFmtId="0" fontId="14" fillId="5" borderId="2" xfId="0" applyFont="1" applyFill="1" applyBorder="1" applyProtection="1">
      <alignment vertical="center"/>
      <protection locked="0"/>
    </xf>
    <xf numFmtId="0" fontId="14" fillId="5" borderId="5" xfId="0" applyFont="1" applyFill="1" applyBorder="1" applyProtection="1">
      <alignment vertical="center"/>
      <protection locked="0"/>
    </xf>
    <xf numFmtId="0" fontId="10" fillId="0" borderId="3" xfId="2" applyFont="1"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protection locked="0"/>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0" fontId="10" fillId="0" borderId="16" xfId="2" applyFont="1" applyBorder="1" applyAlignment="1">
      <alignment horizontal="center" vertical="center" wrapText="1"/>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0" fillId="0" borderId="16" xfId="2" applyFont="1" applyBorder="1" applyAlignment="1">
      <alignment horizontal="center" vertical="center"/>
    </xf>
    <xf numFmtId="38" fontId="3" fillId="4" borderId="1" xfId="1" applyFont="1" applyFill="1" applyBorder="1" applyAlignment="1" applyProtection="1">
      <alignment horizontal="center" vertical="center"/>
    </xf>
    <xf numFmtId="38" fontId="11" fillId="4" borderId="2" xfId="1" applyFont="1" applyFill="1" applyBorder="1" applyAlignment="1" applyProtection="1">
      <alignment vertical="center"/>
    </xf>
    <xf numFmtId="38" fontId="11" fillId="4" borderId="1" xfId="1" applyFont="1" applyFill="1" applyBorder="1" applyAlignment="1" applyProtection="1">
      <alignment horizontal="center" vertical="center"/>
    </xf>
    <xf numFmtId="0" fontId="11" fillId="4" borderId="1" xfId="0" applyFont="1" applyFill="1" applyBorder="1" applyAlignment="1">
      <alignment horizontal="center" vertical="center"/>
    </xf>
    <xf numFmtId="38" fontId="11" fillId="4" borderId="1" xfId="1" applyFont="1" applyFill="1" applyBorder="1" applyAlignment="1" applyProtection="1">
      <alignment vertical="center"/>
    </xf>
    <xf numFmtId="0" fontId="3" fillId="0" borderId="12" xfId="2" applyBorder="1" applyAlignment="1">
      <alignment horizontal="center" vertical="center" wrapText="1"/>
    </xf>
    <xf numFmtId="0" fontId="11" fillId="0" borderId="3" xfId="0" applyFont="1" applyBorder="1" applyAlignment="1">
      <alignment horizontal="center" vertical="center"/>
    </xf>
    <xf numFmtId="14" fontId="11" fillId="0" borderId="3" xfId="0" applyNumberFormat="1" applyFont="1" applyBorder="1" applyAlignment="1" applyProtection="1">
      <alignment horizontal="center" vertical="center"/>
      <protection locked="0"/>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38" fontId="3" fillId="0" borderId="1" xfId="1" applyFont="1" applyFill="1" applyBorder="1" applyAlignment="1" applyProtection="1">
      <alignment horizontal="center" vertical="center"/>
    </xf>
    <xf numFmtId="176" fontId="11" fillId="4" borderId="1" xfId="0" applyNumberFormat="1" applyFont="1" applyFill="1" applyBorder="1" applyAlignment="1">
      <alignment horizontal="center"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0" fontId="15" fillId="5" borderId="0" xfId="0" applyFont="1" applyFill="1" applyAlignment="1" applyProtection="1">
      <alignment horizontal="left" vertical="center" shrinkToFit="1"/>
      <protection locked="0"/>
    </xf>
    <xf numFmtId="38" fontId="3" fillId="4" borderId="2" xfId="1" applyFont="1" applyFill="1" applyBorder="1" applyAlignment="1" applyProtection="1">
      <alignment vertical="center"/>
    </xf>
    <xf numFmtId="38" fontId="11" fillId="4" borderId="1" xfId="0" applyNumberFormat="1" applyFont="1" applyFill="1" applyBorder="1">
      <alignment vertical="center"/>
    </xf>
    <xf numFmtId="0" fontId="11" fillId="0" borderId="0" xfId="0" applyFont="1" applyAlignment="1">
      <alignment vertical="top" wrapText="1"/>
    </xf>
    <xf numFmtId="38" fontId="11" fillId="4" borderId="2" xfId="0" applyNumberFormat="1" applyFont="1" applyFill="1" applyBorder="1">
      <alignment vertical="center"/>
    </xf>
    <xf numFmtId="0" fontId="11" fillId="4" borderId="1" xfId="0" applyFont="1" applyFill="1" applyBorder="1">
      <alignment vertical="center"/>
    </xf>
    <xf numFmtId="3" fontId="11" fillId="4" borderId="1" xfId="0" applyNumberFormat="1" applyFont="1" applyFill="1" applyBorder="1">
      <alignment vertical="center"/>
    </xf>
    <xf numFmtId="14" fontId="11" fillId="5" borderId="3" xfId="0" applyNumberFormat="1" applyFont="1" applyFill="1" applyBorder="1" applyAlignment="1" applyProtection="1">
      <alignment horizontal="center" vertical="center"/>
      <protection locked="0"/>
    </xf>
    <xf numFmtId="0" fontId="9" fillId="2" borderId="3" xfId="2" applyFont="1" applyFill="1" applyBorder="1" applyAlignment="1">
      <alignment horizontal="center" vertical="center" wrapText="1"/>
    </xf>
    <xf numFmtId="0" fontId="8" fillId="2" borderId="3"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7" fillId="0" borderId="3" xfId="2" applyFont="1" applyBorder="1" applyAlignment="1">
      <alignment horizontal="center" vertical="center" textRotation="255"/>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8" fillId="2" borderId="13" xfId="2" applyFont="1" applyFill="1"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3" fillId="0" borderId="11" xfId="2"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6" fillId="0" borderId="7"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3" fillId="0" borderId="1" xfId="2"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8"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9" fillId="0" borderId="3"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10" fillId="0" borderId="3" xfId="2" applyFont="1" applyBorder="1" applyAlignment="1">
      <alignment horizontal="left"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5" fillId="0" borderId="3" xfId="2" applyFont="1" applyBorder="1" applyAlignment="1">
      <alignment horizontal="center" vertical="center" wrapText="1"/>
    </xf>
    <xf numFmtId="0" fontId="6" fillId="0" borderId="0" xfId="2" applyFont="1" applyAlignment="1">
      <alignment horizontal="center" vertical="center" wrapText="1"/>
    </xf>
    <xf numFmtId="0" fontId="19" fillId="0" borderId="0" xfId="0" applyFont="1" applyAlignment="1">
      <alignment horizontal="center" vertical="center" wrapText="1"/>
    </xf>
    <xf numFmtId="9" fontId="11" fillId="5" borderId="4" xfId="0" applyNumberFormat="1" applyFont="1" applyFill="1" applyBorder="1" applyProtection="1">
      <alignment vertical="center"/>
      <protection locked="0"/>
    </xf>
    <xf numFmtId="9" fontId="11" fillId="5" borderId="2" xfId="0" applyNumberFormat="1" applyFont="1" applyFill="1" applyBorder="1" applyProtection="1">
      <alignment vertical="center"/>
      <protection locked="0"/>
    </xf>
    <xf numFmtId="9" fontId="11" fillId="5" borderId="5" xfId="0" applyNumberFormat="1" applyFont="1" applyFill="1" applyBorder="1" applyProtection="1">
      <alignment vertical="center"/>
      <protection locked="0"/>
    </xf>
    <xf numFmtId="0" fontId="14" fillId="0" borderId="2" xfId="0" applyFont="1" applyBorder="1">
      <alignment vertical="center"/>
    </xf>
    <xf numFmtId="0" fontId="14" fillId="0" borderId="5" xfId="0" applyFont="1" applyBorder="1">
      <alignment vertical="center"/>
    </xf>
    <xf numFmtId="178" fontId="6" fillId="4" borderId="3" xfId="2" applyNumberFormat="1" applyFont="1" applyFill="1" applyBorder="1" applyAlignment="1">
      <alignment horizontal="right" vertical="center"/>
    </xf>
    <xf numFmtId="178" fontId="11" fillId="4" borderId="3" xfId="0" applyNumberFormat="1" applyFont="1" applyFill="1" applyBorder="1" applyAlignment="1">
      <alignment horizontal="right" vertical="center"/>
    </xf>
    <xf numFmtId="178" fontId="11" fillId="4" borderId="4" xfId="0" applyNumberFormat="1" applyFont="1" applyFill="1" applyBorder="1" applyAlignment="1">
      <alignment horizontal="right" vertical="center"/>
    </xf>
    <xf numFmtId="178" fontId="11" fillId="4" borderId="2" xfId="0" applyNumberFormat="1" applyFont="1" applyFill="1" applyBorder="1" applyAlignment="1">
      <alignment horizontal="right" vertical="center"/>
    </xf>
    <xf numFmtId="178" fontId="11" fillId="4" borderId="5" xfId="0" applyNumberFormat="1" applyFont="1" applyFill="1" applyBorder="1" applyAlignment="1">
      <alignment horizontal="right" vertical="center"/>
    </xf>
    <xf numFmtId="0" fontId="15" fillId="0" borderId="4" xfId="0" applyFont="1" applyBorder="1" applyAlignment="1" applyProtection="1">
      <alignment horizontal="left" vertic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9" fontId="6" fillId="5" borderId="4" xfId="2" applyNumberFormat="1" applyFont="1" applyFill="1" applyBorder="1" applyAlignment="1" applyProtection="1">
      <alignment horizontal="right" vertical="center"/>
      <protection locked="0"/>
    </xf>
    <xf numFmtId="9" fontId="6" fillId="5" borderId="2" xfId="2" applyNumberFormat="1" applyFont="1" applyFill="1" applyBorder="1" applyAlignment="1" applyProtection="1">
      <alignment horizontal="right" vertical="center"/>
      <protection locked="0"/>
    </xf>
    <xf numFmtId="9" fontId="6" fillId="5" borderId="5" xfId="2" applyNumberFormat="1" applyFont="1" applyFill="1" applyBorder="1" applyAlignment="1" applyProtection="1">
      <alignment horizontal="right" vertical="center"/>
      <protection locked="0"/>
    </xf>
    <xf numFmtId="14" fontId="3" fillId="0" borderId="3" xfId="2" applyNumberFormat="1" applyBorder="1" applyAlignment="1">
      <alignment horizontal="center" vertical="center" wrapText="1"/>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0" fontId="6" fillId="4" borderId="3" xfId="2" applyFont="1" applyFill="1" applyBorder="1" applyAlignment="1">
      <alignment horizontal="right" vertical="center"/>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cellXfs>
  <cellStyles count="4">
    <cellStyle name="桁区切り" xfId="1" builtinId="6"/>
    <cellStyle name="標準" xfId="0" builtinId="0"/>
    <cellStyle name="標準 2" xfId="2" xr:uid="{00000000-0005-0000-0000-000002000000}"/>
    <cellStyle name="標準 3" xfId="3" xr:uid="{0E5709F0-38DD-404F-9C79-603C3477D0F5}"/>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12212</xdr:colOff>
      <xdr:row>16</xdr:row>
      <xdr:rowOff>12213</xdr:rowOff>
    </xdr:from>
    <xdr:to>
      <xdr:col>2</xdr:col>
      <xdr:colOff>1747227</xdr:colOff>
      <xdr:row>24</xdr:row>
      <xdr:rowOff>0</xdr:rowOff>
    </xdr:to>
    <xdr:grpSp>
      <xdr:nvGrpSpPr>
        <xdr:cNvPr id="14" name="グループ化 13">
          <a:extLst>
            <a:ext uri="{FF2B5EF4-FFF2-40B4-BE49-F238E27FC236}">
              <a16:creationId xmlns:a16="http://schemas.microsoft.com/office/drawing/2014/main" id="{506C3FAE-E16D-4D41-882C-494ED9D7DD93}"/>
            </a:ext>
          </a:extLst>
        </xdr:cNvPr>
        <xdr:cNvGrpSpPr/>
      </xdr:nvGrpSpPr>
      <xdr:grpSpPr>
        <a:xfrm>
          <a:off x="12212" y="3431444"/>
          <a:ext cx="7486650" cy="1355479"/>
          <a:chOff x="1071341" y="1389333"/>
          <a:chExt cx="7486650" cy="1359748"/>
        </a:xfrm>
      </xdr:grpSpPr>
      <xdr:pic>
        <xdr:nvPicPr>
          <xdr:cNvPr id="15" name="図 14">
            <a:extLst>
              <a:ext uri="{FF2B5EF4-FFF2-40B4-BE49-F238E27FC236}">
                <a16:creationId xmlns:a16="http://schemas.microsoft.com/office/drawing/2014/main" id="{27309B83-3AE1-4CF3-A103-FBF98E3F06B5}"/>
              </a:ext>
            </a:extLst>
          </xdr:cNvPr>
          <xdr:cNvPicPr>
            <a:picLocks noChangeAspect="1"/>
          </xdr:cNvPicPr>
        </xdr:nvPicPr>
        <xdr:blipFill>
          <a:blip xmlns:r="http://schemas.openxmlformats.org/officeDocument/2006/relationships" r:embed="rId1"/>
          <a:stretch>
            <a:fillRect/>
          </a:stretch>
        </xdr:blipFill>
        <xdr:spPr>
          <a:xfrm>
            <a:off x="1071341" y="1389333"/>
            <a:ext cx="7486650" cy="1352550"/>
          </a:xfrm>
          <a:prstGeom prst="rect">
            <a:avLst/>
          </a:prstGeom>
        </xdr:spPr>
      </xdr:pic>
      <xdr:sp macro="" textlink="">
        <xdr:nvSpPr>
          <xdr:cNvPr id="16" name="四角形: 角を丸くする 15">
            <a:extLst>
              <a:ext uri="{FF2B5EF4-FFF2-40B4-BE49-F238E27FC236}">
                <a16:creationId xmlns:a16="http://schemas.microsoft.com/office/drawing/2014/main" id="{49DBA22D-6FCB-4D22-A79A-B25EB6C36F73}"/>
              </a:ext>
            </a:extLst>
          </xdr:cNvPr>
          <xdr:cNvSpPr/>
        </xdr:nvSpPr>
        <xdr:spPr>
          <a:xfrm>
            <a:off x="2959749" y="1441326"/>
            <a:ext cx="1838493" cy="425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7" name="四角形: 角を丸くする 16">
            <a:extLst>
              <a:ext uri="{FF2B5EF4-FFF2-40B4-BE49-F238E27FC236}">
                <a16:creationId xmlns:a16="http://schemas.microsoft.com/office/drawing/2014/main" id="{E0771D22-66F2-4710-9807-3C645D5F9F3F}"/>
              </a:ext>
            </a:extLst>
          </xdr:cNvPr>
          <xdr:cNvSpPr/>
        </xdr:nvSpPr>
        <xdr:spPr>
          <a:xfrm>
            <a:off x="6730406" y="1456065"/>
            <a:ext cx="1753717" cy="41044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8" name="テキスト ボックス 17">
            <a:extLst>
              <a:ext uri="{FF2B5EF4-FFF2-40B4-BE49-F238E27FC236}">
                <a16:creationId xmlns:a16="http://schemas.microsoft.com/office/drawing/2014/main" id="{186BAC48-1D2E-4580-9375-4B8202013ECE}"/>
              </a:ext>
            </a:extLst>
          </xdr:cNvPr>
          <xdr:cNvSpPr txBox="1"/>
        </xdr:nvSpPr>
        <xdr:spPr>
          <a:xfrm>
            <a:off x="2950320" y="2080706"/>
            <a:ext cx="183849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19" name="テキスト ボックス 18">
            <a:extLst>
              <a:ext uri="{FF2B5EF4-FFF2-40B4-BE49-F238E27FC236}">
                <a16:creationId xmlns:a16="http://schemas.microsoft.com/office/drawing/2014/main" id="{38CAC91E-34F4-49C8-B1ED-04E1725C582A}"/>
              </a:ext>
            </a:extLst>
          </xdr:cNvPr>
          <xdr:cNvSpPr txBox="1"/>
        </xdr:nvSpPr>
        <xdr:spPr>
          <a:xfrm>
            <a:off x="2959748" y="2495165"/>
            <a:ext cx="1838492"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追加の症例数を入力</a:t>
            </a:r>
            <a:endParaRPr kumimoji="1" lang="ja-JP" altLang="en-US" sz="1050">
              <a:solidFill>
                <a:srgbClr val="FF0000"/>
              </a:solidFill>
            </a:endParaRPr>
          </a:p>
        </xdr:txBody>
      </xdr:sp>
      <xdr:sp macro="" textlink="">
        <xdr:nvSpPr>
          <xdr:cNvPr id="20" name="テキスト ボックス 30">
            <a:extLst>
              <a:ext uri="{FF2B5EF4-FFF2-40B4-BE49-F238E27FC236}">
                <a16:creationId xmlns:a16="http://schemas.microsoft.com/office/drawing/2014/main" id="{019B32FA-9C16-496B-928D-0E0C63FB837D}"/>
              </a:ext>
            </a:extLst>
          </xdr:cNvPr>
          <xdr:cNvSpPr txBox="1"/>
        </xdr:nvSpPr>
        <xdr:spPr>
          <a:xfrm>
            <a:off x="1173532" y="144132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0</xdr:colOff>
      <xdr:row>52</xdr:row>
      <xdr:rowOff>36642</xdr:rowOff>
    </xdr:from>
    <xdr:to>
      <xdr:col>2</xdr:col>
      <xdr:colOff>1706440</xdr:colOff>
      <xdr:row>72</xdr:row>
      <xdr:rowOff>89132</xdr:rowOff>
    </xdr:to>
    <xdr:grpSp>
      <xdr:nvGrpSpPr>
        <xdr:cNvPr id="51" name="グループ化 50">
          <a:extLst>
            <a:ext uri="{FF2B5EF4-FFF2-40B4-BE49-F238E27FC236}">
              <a16:creationId xmlns:a16="http://schemas.microsoft.com/office/drawing/2014/main" id="{47194923-3A94-453E-BDFB-DC751A780B78}"/>
            </a:ext>
          </a:extLst>
        </xdr:cNvPr>
        <xdr:cNvGrpSpPr/>
      </xdr:nvGrpSpPr>
      <xdr:grpSpPr>
        <a:xfrm>
          <a:off x="0" y="10294334"/>
          <a:ext cx="7458075" cy="3471721"/>
          <a:chOff x="1762436" y="1188255"/>
          <a:chExt cx="7458075" cy="3471721"/>
        </a:xfrm>
      </xdr:grpSpPr>
      <xdr:grpSp>
        <xdr:nvGrpSpPr>
          <xdr:cNvPr id="52" name="グループ化 51">
            <a:extLst>
              <a:ext uri="{FF2B5EF4-FFF2-40B4-BE49-F238E27FC236}">
                <a16:creationId xmlns:a16="http://schemas.microsoft.com/office/drawing/2014/main" id="{C009F5AB-4789-4B46-A5A7-2AEB655CF64A}"/>
              </a:ext>
            </a:extLst>
          </xdr:cNvPr>
          <xdr:cNvGrpSpPr/>
        </xdr:nvGrpSpPr>
        <xdr:grpSpPr>
          <a:xfrm>
            <a:off x="1762436" y="1188255"/>
            <a:ext cx="7458075" cy="3471721"/>
            <a:chOff x="1762436" y="1188255"/>
            <a:chExt cx="7458075" cy="3471721"/>
          </a:xfrm>
        </xdr:grpSpPr>
        <xdr:pic>
          <xdr:nvPicPr>
            <xdr:cNvPr id="54" name="図 53">
              <a:extLst>
                <a:ext uri="{FF2B5EF4-FFF2-40B4-BE49-F238E27FC236}">
                  <a16:creationId xmlns:a16="http://schemas.microsoft.com/office/drawing/2014/main" id="{C1F20B75-7733-4E0C-B147-093A57BF0784}"/>
                </a:ext>
              </a:extLst>
            </xdr:cNvPr>
            <xdr:cNvPicPr>
              <a:picLocks noChangeAspect="1"/>
            </xdr:cNvPicPr>
          </xdr:nvPicPr>
          <xdr:blipFill>
            <a:blip xmlns:r="http://schemas.openxmlformats.org/officeDocument/2006/relationships" r:embed="rId2"/>
            <a:stretch>
              <a:fillRect/>
            </a:stretch>
          </xdr:blipFill>
          <xdr:spPr>
            <a:xfrm>
              <a:off x="1762436" y="1188255"/>
              <a:ext cx="7458075" cy="3314700"/>
            </a:xfrm>
            <a:prstGeom prst="rect">
              <a:avLst/>
            </a:prstGeom>
          </xdr:spPr>
        </xdr:pic>
        <xdr:sp macro="" textlink="">
          <xdr:nvSpPr>
            <xdr:cNvPr id="55" name="四角形: 角を丸くする 54">
              <a:extLst>
                <a:ext uri="{FF2B5EF4-FFF2-40B4-BE49-F238E27FC236}">
                  <a16:creationId xmlns:a16="http://schemas.microsoft.com/office/drawing/2014/main" id="{FA9D120A-9BEE-4B43-B9D6-FADF6D50E3DD}"/>
                </a:ext>
              </a:extLst>
            </xdr:cNvPr>
            <xdr:cNvSpPr/>
          </xdr:nvSpPr>
          <xdr:spPr>
            <a:xfrm>
              <a:off x="3625647" y="1237246"/>
              <a:ext cx="1823045" cy="421872"/>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6" name="四角形: 角を丸くする 55">
              <a:extLst>
                <a:ext uri="{FF2B5EF4-FFF2-40B4-BE49-F238E27FC236}">
                  <a16:creationId xmlns:a16="http://schemas.microsoft.com/office/drawing/2014/main" id="{9DE696DE-4CAC-4DBE-8CCB-E3A25061D873}"/>
                </a:ext>
              </a:extLst>
            </xdr:cNvPr>
            <xdr:cNvSpPr/>
          </xdr:nvSpPr>
          <xdr:spPr>
            <a:xfrm>
              <a:off x="7380855" y="1237245"/>
              <a:ext cx="1753717" cy="42187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7" name="テキスト ボックス 4">
              <a:extLst>
                <a:ext uri="{FF2B5EF4-FFF2-40B4-BE49-F238E27FC236}">
                  <a16:creationId xmlns:a16="http://schemas.microsoft.com/office/drawing/2014/main" id="{5D66DB84-8E03-4920-B302-A1704DB45EF2}"/>
                </a:ext>
              </a:extLst>
            </xdr:cNvPr>
            <xdr:cNvSpPr txBox="1"/>
          </xdr:nvSpPr>
          <xdr:spPr>
            <a:xfrm>
              <a:off x="3625648" y="1890862"/>
              <a:ext cx="1823044"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58" name="テキスト ボックス 5">
              <a:extLst>
                <a:ext uri="{FF2B5EF4-FFF2-40B4-BE49-F238E27FC236}">
                  <a16:creationId xmlns:a16="http://schemas.microsoft.com/office/drawing/2014/main" id="{5F681E7F-7DED-4432-B69A-4474BF74B2DC}"/>
                </a:ext>
              </a:extLst>
            </xdr:cNvPr>
            <xdr:cNvSpPr txBox="1"/>
          </xdr:nvSpPr>
          <xdr:spPr>
            <a:xfrm>
              <a:off x="3625647" y="2289389"/>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59" name="テキスト ボックス 6">
              <a:extLst>
                <a:ext uri="{FF2B5EF4-FFF2-40B4-BE49-F238E27FC236}">
                  <a16:creationId xmlns:a16="http://schemas.microsoft.com/office/drawing/2014/main" id="{3F6D5123-0B2D-4BBA-B599-AFFD6BCC994A}"/>
                </a:ext>
              </a:extLst>
            </xdr:cNvPr>
            <xdr:cNvSpPr txBox="1"/>
          </xdr:nvSpPr>
          <xdr:spPr>
            <a:xfrm>
              <a:off x="7380856" y="2295094"/>
              <a:ext cx="175371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60" name="テキスト ボックス 7">
              <a:extLst>
                <a:ext uri="{FF2B5EF4-FFF2-40B4-BE49-F238E27FC236}">
                  <a16:creationId xmlns:a16="http://schemas.microsoft.com/office/drawing/2014/main" id="{95046AFE-74F9-4766-98EC-E378BA6E90B3}"/>
                </a:ext>
              </a:extLst>
            </xdr:cNvPr>
            <xdr:cNvSpPr txBox="1"/>
          </xdr:nvSpPr>
          <xdr:spPr>
            <a:xfrm>
              <a:off x="3503099" y="4406060"/>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追加の年数</a:t>
              </a:r>
              <a:r>
                <a:rPr kumimoji="1" lang="ja-JP" altLang="en-US" sz="1050">
                  <a:solidFill>
                    <a:srgbClr val="FF0000"/>
                  </a:solidFill>
                </a:rPr>
                <a:t>を入力</a:t>
              </a:r>
            </a:p>
          </xdr:txBody>
        </xdr:sp>
      </xdr:grpSp>
      <xdr:sp macro="" textlink="">
        <xdr:nvSpPr>
          <xdr:cNvPr id="53" name="テキスト ボックス 9">
            <a:extLst>
              <a:ext uri="{FF2B5EF4-FFF2-40B4-BE49-F238E27FC236}">
                <a16:creationId xmlns:a16="http://schemas.microsoft.com/office/drawing/2014/main" id="{3BB70F48-0EF7-49D3-AA76-28E8905534F8}"/>
              </a:ext>
            </a:extLst>
          </xdr:cNvPr>
          <xdr:cNvSpPr txBox="1"/>
        </xdr:nvSpPr>
        <xdr:spPr>
          <a:xfrm>
            <a:off x="1820576" y="1237245"/>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12212</xdr:colOff>
      <xdr:row>31</xdr:row>
      <xdr:rowOff>24424</xdr:rowOff>
    </xdr:from>
    <xdr:to>
      <xdr:col>2</xdr:col>
      <xdr:colOff>1709127</xdr:colOff>
      <xdr:row>46</xdr:row>
      <xdr:rowOff>9932</xdr:rowOff>
    </xdr:to>
    <xdr:grpSp>
      <xdr:nvGrpSpPr>
        <xdr:cNvPr id="82" name="グループ化 81">
          <a:extLst>
            <a:ext uri="{FF2B5EF4-FFF2-40B4-BE49-F238E27FC236}">
              <a16:creationId xmlns:a16="http://schemas.microsoft.com/office/drawing/2014/main" id="{2F7A3109-7BB2-4D06-81D1-178A60501251}"/>
            </a:ext>
          </a:extLst>
        </xdr:cNvPr>
        <xdr:cNvGrpSpPr/>
      </xdr:nvGrpSpPr>
      <xdr:grpSpPr>
        <a:xfrm>
          <a:off x="12212" y="6350001"/>
          <a:ext cx="7448550" cy="2549931"/>
          <a:chOff x="1024207" y="1707868"/>
          <a:chExt cx="7448550" cy="2549931"/>
        </a:xfrm>
      </xdr:grpSpPr>
      <xdr:grpSp>
        <xdr:nvGrpSpPr>
          <xdr:cNvPr id="83" name="グループ化 82">
            <a:extLst>
              <a:ext uri="{FF2B5EF4-FFF2-40B4-BE49-F238E27FC236}">
                <a16:creationId xmlns:a16="http://schemas.microsoft.com/office/drawing/2014/main" id="{9B5C17C2-CBCA-43E8-9F0E-083D29D33AE5}"/>
              </a:ext>
            </a:extLst>
          </xdr:cNvPr>
          <xdr:cNvGrpSpPr/>
        </xdr:nvGrpSpPr>
        <xdr:grpSpPr>
          <a:xfrm>
            <a:off x="1024207" y="1707868"/>
            <a:ext cx="7448550" cy="2549931"/>
            <a:chOff x="1024207" y="1707868"/>
            <a:chExt cx="7448550" cy="2549931"/>
          </a:xfrm>
        </xdr:grpSpPr>
        <xdr:grpSp>
          <xdr:nvGrpSpPr>
            <xdr:cNvPr id="85" name="グループ化 84">
              <a:extLst>
                <a:ext uri="{FF2B5EF4-FFF2-40B4-BE49-F238E27FC236}">
                  <a16:creationId xmlns:a16="http://schemas.microsoft.com/office/drawing/2014/main" id="{9DCD054F-2B73-4901-9CD8-85DF23DCD2A5}"/>
                </a:ext>
              </a:extLst>
            </xdr:cNvPr>
            <xdr:cNvGrpSpPr/>
          </xdr:nvGrpSpPr>
          <xdr:grpSpPr>
            <a:xfrm>
              <a:off x="1024207" y="1707868"/>
              <a:ext cx="7448550" cy="2549931"/>
              <a:chOff x="1024207" y="1707868"/>
              <a:chExt cx="7448550" cy="2549931"/>
            </a:xfrm>
          </xdr:grpSpPr>
          <xdr:pic>
            <xdr:nvPicPr>
              <xdr:cNvPr id="87" name="図 86">
                <a:extLst>
                  <a:ext uri="{FF2B5EF4-FFF2-40B4-BE49-F238E27FC236}">
                    <a16:creationId xmlns:a16="http://schemas.microsoft.com/office/drawing/2014/main" id="{332CA44A-E1D1-40CA-9D33-935BB653BB4D}"/>
                  </a:ext>
                </a:extLst>
              </xdr:cNvPr>
              <xdr:cNvPicPr>
                <a:picLocks noChangeAspect="1"/>
              </xdr:cNvPicPr>
            </xdr:nvPicPr>
            <xdr:blipFill>
              <a:blip xmlns:r="http://schemas.openxmlformats.org/officeDocument/2006/relationships" r:embed="rId3"/>
              <a:stretch>
                <a:fillRect/>
              </a:stretch>
            </xdr:blipFill>
            <xdr:spPr>
              <a:xfrm>
                <a:off x="1024207" y="1707868"/>
                <a:ext cx="7448550" cy="2343150"/>
              </a:xfrm>
              <a:prstGeom prst="rect">
                <a:avLst/>
              </a:prstGeom>
            </xdr:spPr>
          </xdr:pic>
          <xdr:sp macro="" textlink="">
            <xdr:nvSpPr>
              <xdr:cNvPr id="88" name="四角形: 角を丸くする 87">
                <a:extLst>
                  <a:ext uri="{FF2B5EF4-FFF2-40B4-BE49-F238E27FC236}">
                    <a16:creationId xmlns:a16="http://schemas.microsoft.com/office/drawing/2014/main" id="{58FFF81D-8189-4626-9A30-7D7E3CC0FBD5}"/>
                  </a:ext>
                </a:extLst>
              </xdr:cNvPr>
              <xdr:cNvSpPr/>
            </xdr:nvSpPr>
            <xdr:spPr>
              <a:xfrm>
                <a:off x="2894562" y="1797995"/>
                <a:ext cx="1809627" cy="43033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89" name="四角形: 角を丸くする 88">
                <a:extLst>
                  <a:ext uri="{FF2B5EF4-FFF2-40B4-BE49-F238E27FC236}">
                    <a16:creationId xmlns:a16="http://schemas.microsoft.com/office/drawing/2014/main" id="{323B83AC-1D43-430C-9C27-B3146234EB7A}"/>
                  </a:ext>
                </a:extLst>
              </xdr:cNvPr>
              <xdr:cNvSpPr/>
            </xdr:nvSpPr>
            <xdr:spPr>
              <a:xfrm>
                <a:off x="6640110" y="1768302"/>
                <a:ext cx="1809628" cy="46945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90" name="テキスト ボックス 4">
                <a:extLst>
                  <a:ext uri="{FF2B5EF4-FFF2-40B4-BE49-F238E27FC236}">
                    <a16:creationId xmlns:a16="http://schemas.microsoft.com/office/drawing/2014/main" id="{119840EB-6DC2-4A5F-9879-034E8A28E0E6}"/>
                  </a:ext>
                </a:extLst>
              </xdr:cNvPr>
              <xdr:cNvSpPr txBox="1"/>
            </xdr:nvSpPr>
            <xdr:spPr>
              <a:xfrm>
                <a:off x="2894562" y="244517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91" name="テキスト ボックス 5">
                <a:extLst>
                  <a:ext uri="{FF2B5EF4-FFF2-40B4-BE49-F238E27FC236}">
                    <a16:creationId xmlns:a16="http://schemas.microsoft.com/office/drawing/2014/main" id="{351DD477-B97F-4167-AB37-7D981D3F6E05}"/>
                  </a:ext>
                </a:extLst>
              </xdr:cNvPr>
              <xdr:cNvSpPr txBox="1"/>
            </xdr:nvSpPr>
            <xdr:spPr>
              <a:xfrm>
                <a:off x="2894563"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92" name="テキスト ボックス 7">
                <a:extLst>
                  <a:ext uri="{FF2B5EF4-FFF2-40B4-BE49-F238E27FC236}">
                    <a16:creationId xmlns:a16="http://schemas.microsoft.com/office/drawing/2014/main" id="{E8D5E57E-88F7-47B9-B1F4-FE6BF3737310}"/>
                  </a:ext>
                </a:extLst>
              </xdr:cNvPr>
              <xdr:cNvSpPr txBox="1"/>
            </xdr:nvSpPr>
            <xdr:spPr>
              <a:xfrm>
                <a:off x="6649537" y="2447287"/>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変更後の終了日を入力</a:t>
                </a:r>
              </a:p>
            </xdr:txBody>
          </xdr:sp>
          <xdr:sp macro="" textlink="">
            <xdr:nvSpPr>
              <xdr:cNvPr id="93" name="テキスト ボックス 8">
                <a:extLst>
                  <a:ext uri="{FF2B5EF4-FFF2-40B4-BE49-F238E27FC236}">
                    <a16:creationId xmlns:a16="http://schemas.microsoft.com/office/drawing/2014/main" id="{E0015E29-228C-4F0F-8359-7E912133557F}"/>
                  </a:ext>
                </a:extLst>
              </xdr:cNvPr>
              <xdr:cNvSpPr txBox="1"/>
            </xdr:nvSpPr>
            <xdr:spPr>
              <a:xfrm>
                <a:off x="6640110" y="4003883"/>
                <a:ext cx="1800201"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a:t>
                </a:r>
                <a:r>
                  <a:rPr lang="ja-JP" altLang="en-US" sz="1050">
                    <a:solidFill>
                      <a:srgbClr val="FF0000"/>
                    </a:solidFill>
                  </a:rPr>
                  <a:t>前</a:t>
                </a:r>
                <a:r>
                  <a:rPr kumimoji="1" lang="ja-JP" altLang="en-US" sz="1050">
                    <a:solidFill>
                      <a:srgbClr val="FF0000"/>
                    </a:solidFill>
                  </a:rPr>
                  <a:t>の終了日を入力</a:t>
                </a:r>
              </a:p>
            </xdr:txBody>
          </xdr:sp>
        </xdr:grpSp>
        <xdr:sp macro="" textlink="">
          <xdr:nvSpPr>
            <xdr:cNvPr id="86" name="テキスト ボックス 10">
              <a:extLst>
                <a:ext uri="{FF2B5EF4-FFF2-40B4-BE49-F238E27FC236}">
                  <a16:creationId xmlns:a16="http://schemas.microsoft.com/office/drawing/2014/main" id="{ACAE3C61-7E2D-4AB7-BE01-6319A0047AC0}"/>
                </a:ext>
              </a:extLst>
            </xdr:cNvPr>
            <xdr:cNvSpPr txBox="1"/>
          </xdr:nvSpPr>
          <xdr:spPr>
            <a:xfrm>
              <a:off x="1098117" y="178715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84" name="テキスト ボックス 12">
            <a:extLst>
              <a:ext uri="{FF2B5EF4-FFF2-40B4-BE49-F238E27FC236}">
                <a16:creationId xmlns:a16="http://schemas.microsoft.com/office/drawing/2014/main" id="{487B16A7-43AE-40EC-B7D9-8E044EE317E6}"/>
              </a:ext>
            </a:extLst>
          </xdr:cNvPr>
          <xdr:cNvSpPr txBox="1"/>
        </xdr:nvSpPr>
        <xdr:spPr>
          <a:xfrm>
            <a:off x="6649961"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grpSp>
    <xdr:clientData/>
  </xdr:twoCellAnchor>
  <xdr:twoCellAnchor>
    <xdr:from>
      <xdr:col>0</xdr:col>
      <xdr:colOff>12212</xdr:colOff>
      <xdr:row>79</xdr:row>
      <xdr:rowOff>12212</xdr:rowOff>
    </xdr:from>
    <xdr:to>
      <xdr:col>2</xdr:col>
      <xdr:colOff>1680552</xdr:colOff>
      <xdr:row>96</xdr:row>
      <xdr:rowOff>26949</xdr:rowOff>
    </xdr:to>
    <xdr:grpSp>
      <xdr:nvGrpSpPr>
        <xdr:cNvPr id="94" name="グループ化 93">
          <a:extLst>
            <a:ext uri="{FF2B5EF4-FFF2-40B4-BE49-F238E27FC236}">
              <a16:creationId xmlns:a16="http://schemas.microsoft.com/office/drawing/2014/main" id="{BA4BA6EE-54AC-4342-8F17-D446141333CD}"/>
            </a:ext>
          </a:extLst>
        </xdr:cNvPr>
        <xdr:cNvGrpSpPr/>
      </xdr:nvGrpSpPr>
      <xdr:grpSpPr>
        <a:xfrm>
          <a:off x="12212" y="15227789"/>
          <a:ext cx="7419975" cy="2921083"/>
          <a:chOff x="1518746" y="1833857"/>
          <a:chExt cx="7419975" cy="2921083"/>
        </a:xfrm>
      </xdr:grpSpPr>
      <xdr:grpSp>
        <xdr:nvGrpSpPr>
          <xdr:cNvPr id="95" name="グループ化 94">
            <a:extLst>
              <a:ext uri="{FF2B5EF4-FFF2-40B4-BE49-F238E27FC236}">
                <a16:creationId xmlns:a16="http://schemas.microsoft.com/office/drawing/2014/main" id="{817B2CE8-BA38-4F02-8EC1-6C89DCF6E9EF}"/>
              </a:ext>
            </a:extLst>
          </xdr:cNvPr>
          <xdr:cNvGrpSpPr/>
        </xdr:nvGrpSpPr>
        <xdr:grpSpPr>
          <a:xfrm>
            <a:off x="1518746" y="1833857"/>
            <a:ext cx="7419975" cy="2921083"/>
            <a:chOff x="1518746" y="1833857"/>
            <a:chExt cx="7419975" cy="2921083"/>
          </a:xfrm>
        </xdr:grpSpPr>
        <xdr:grpSp>
          <xdr:nvGrpSpPr>
            <xdr:cNvPr id="97" name="グループ化 96">
              <a:extLst>
                <a:ext uri="{FF2B5EF4-FFF2-40B4-BE49-F238E27FC236}">
                  <a16:creationId xmlns:a16="http://schemas.microsoft.com/office/drawing/2014/main" id="{13343E5A-5441-4348-900B-8BF5474107AD}"/>
                </a:ext>
              </a:extLst>
            </xdr:cNvPr>
            <xdr:cNvGrpSpPr/>
          </xdr:nvGrpSpPr>
          <xdr:grpSpPr>
            <a:xfrm>
              <a:off x="1518746" y="1833857"/>
              <a:ext cx="7419975" cy="2921083"/>
              <a:chOff x="1518746" y="1833857"/>
              <a:chExt cx="7419975" cy="2921083"/>
            </a:xfrm>
          </xdr:grpSpPr>
          <xdr:pic>
            <xdr:nvPicPr>
              <xdr:cNvPr id="99" name="図 98">
                <a:extLst>
                  <a:ext uri="{FF2B5EF4-FFF2-40B4-BE49-F238E27FC236}">
                    <a16:creationId xmlns:a16="http://schemas.microsoft.com/office/drawing/2014/main" id="{63E04E7C-5C9F-4541-B9C9-90F8E7E801DE}"/>
                  </a:ext>
                </a:extLst>
              </xdr:cNvPr>
              <xdr:cNvPicPr>
                <a:picLocks noChangeAspect="1"/>
              </xdr:cNvPicPr>
            </xdr:nvPicPr>
            <xdr:blipFill>
              <a:blip xmlns:r="http://schemas.openxmlformats.org/officeDocument/2006/relationships" r:embed="rId4"/>
              <a:stretch>
                <a:fillRect/>
              </a:stretch>
            </xdr:blipFill>
            <xdr:spPr>
              <a:xfrm>
                <a:off x="1518746" y="1833857"/>
                <a:ext cx="7419975" cy="1304925"/>
              </a:xfrm>
              <a:prstGeom prst="rect">
                <a:avLst/>
              </a:prstGeom>
            </xdr:spPr>
          </xdr:pic>
          <xdr:sp macro="" textlink="">
            <xdr:nvSpPr>
              <xdr:cNvPr id="100" name="四角形: 角を丸くする 99">
                <a:extLst>
                  <a:ext uri="{FF2B5EF4-FFF2-40B4-BE49-F238E27FC236}">
                    <a16:creationId xmlns:a16="http://schemas.microsoft.com/office/drawing/2014/main" id="{236C8B2F-09C8-4EF5-83ED-EDC2F5957696}"/>
                  </a:ext>
                </a:extLst>
              </xdr:cNvPr>
              <xdr:cNvSpPr/>
            </xdr:nvSpPr>
            <xdr:spPr>
              <a:xfrm>
                <a:off x="3343756" y="1859880"/>
                <a:ext cx="1840986"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01" name="四角形: 角を丸くする 100">
                <a:extLst>
                  <a:ext uri="{FF2B5EF4-FFF2-40B4-BE49-F238E27FC236}">
                    <a16:creationId xmlns:a16="http://schemas.microsoft.com/office/drawing/2014/main" id="{3D2323FA-F630-48B6-9EF1-43789EAFEC51}"/>
                  </a:ext>
                </a:extLst>
              </xdr:cNvPr>
              <xdr:cNvSpPr/>
            </xdr:nvSpPr>
            <xdr:spPr>
              <a:xfrm>
                <a:off x="7125596" y="1860629"/>
                <a:ext cx="1754455" cy="414029"/>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pic>
            <xdr:nvPicPr>
              <xdr:cNvPr id="102" name="図 101">
                <a:extLst>
                  <a:ext uri="{FF2B5EF4-FFF2-40B4-BE49-F238E27FC236}">
                    <a16:creationId xmlns:a16="http://schemas.microsoft.com/office/drawing/2014/main" id="{9C92CEBF-ECFC-4B31-A965-09D363E6E694}"/>
                  </a:ext>
                </a:extLst>
              </xdr:cNvPr>
              <xdr:cNvPicPr>
                <a:picLocks noChangeAspect="1"/>
              </xdr:cNvPicPr>
            </xdr:nvPicPr>
            <xdr:blipFill>
              <a:blip xmlns:r="http://schemas.openxmlformats.org/officeDocument/2006/relationships" r:embed="rId5"/>
              <a:stretch>
                <a:fillRect/>
              </a:stretch>
            </xdr:blipFill>
            <xdr:spPr>
              <a:xfrm>
                <a:off x="1518746" y="3336552"/>
                <a:ext cx="7419975" cy="803675"/>
              </a:xfrm>
              <a:prstGeom prst="rect">
                <a:avLst/>
              </a:prstGeom>
            </xdr:spPr>
          </xdr:pic>
          <xdr:pic>
            <xdr:nvPicPr>
              <xdr:cNvPr id="103" name="図 102">
                <a:extLst>
                  <a:ext uri="{FF2B5EF4-FFF2-40B4-BE49-F238E27FC236}">
                    <a16:creationId xmlns:a16="http://schemas.microsoft.com/office/drawing/2014/main" id="{2B977B47-30D1-4CC9-8B45-C36BF9BC94FB}"/>
                  </a:ext>
                </a:extLst>
              </xdr:cNvPr>
              <xdr:cNvPicPr>
                <a:picLocks noChangeAspect="1"/>
              </xdr:cNvPicPr>
            </xdr:nvPicPr>
            <xdr:blipFill>
              <a:blip xmlns:r="http://schemas.openxmlformats.org/officeDocument/2006/relationships" r:embed="rId6"/>
              <a:stretch>
                <a:fillRect/>
              </a:stretch>
            </xdr:blipFill>
            <xdr:spPr>
              <a:xfrm>
                <a:off x="1518746" y="4343239"/>
                <a:ext cx="7419975" cy="411701"/>
              </a:xfrm>
              <a:prstGeom prst="rect">
                <a:avLst/>
              </a:prstGeom>
            </xdr:spPr>
          </xdr:pic>
          <xdr:sp macro="" textlink="">
            <xdr:nvSpPr>
              <xdr:cNvPr id="104" name="テキスト ボックス 11">
                <a:extLst>
                  <a:ext uri="{FF2B5EF4-FFF2-40B4-BE49-F238E27FC236}">
                    <a16:creationId xmlns:a16="http://schemas.microsoft.com/office/drawing/2014/main" id="{64CCBEB9-471C-42D9-AA24-84F60B2BCE7D}"/>
                  </a:ext>
                </a:extLst>
              </xdr:cNvPr>
              <xdr:cNvSpPr txBox="1"/>
            </xdr:nvSpPr>
            <xdr:spPr>
              <a:xfrm>
                <a:off x="4907693" y="4140227"/>
                <a:ext cx="262432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↑追加で算出するポイントのみ↓</a:t>
                </a:r>
                <a:endParaRPr kumimoji="1" lang="ja-JP" altLang="en-US" sz="1050">
                  <a:solidFill>
                    <a:srgbClr val="FF0000"/>
                  </a:solidFill>
                </a:endParaRPr>
              </a:p>
            </xdr:txBody>
          </xdr:sp>
        </xdr:grpSp>
        <xdr:sp macro="" textlink="">
          <xdr:nvSpPr>
            <xdr:cNvPr id="98" name="テキスト ボックス 13">
              <a:extLst>
                <a:ext uri="{FF2B5EF4-FFF2-40B4-BE49-F238E27FC236}">
                  <a16:creationId xmlns:a16="http://schemas.microsoft.com/office/drawing/2014/main" id="{D9FE1044-FACD-4BB9-8E06-7D805C446E08}"/>
                </a:ext>
              </a:extLst>
            </xdr:cNvPr>
            <xdr:cNvSpPr txBox="1"/>
          </xdr:nvSpPr>
          <xdr:spPr>
            <a:xfrm>
              <a:off x="1547027" y="1852711"/>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96" name="テキスト ボックス 15">
            <a:extLst>
              <a:ext uri="{FF2B5EF4-FFF2-40B4-BE49-F238E27FC236}">
                <a16:creationId xmlns:a16="http://schemas.microsoft.com/office/drawing/2014/main" id="{16A1FEB2-CECF-4ECB-806E-A365309EEE92}"/>
              </a:ext>
            </a:extLst>
          </xdr:cNvPr>
          <xdr:cNvSpPr txBox="1"/>
        </xdr:nvSpPr>
        <xdr:spPr>
          <a:xfrm>
            <a:off x="7125595" y="2922537"/>
            <a:ext cx="1813125"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a:t>
            </a:r>
            <a:r>
              <a:rPr lang="en-US" altLang="ja-JP" sz="1050">
                <a:solidFill>
                  <a:srgbClr val="FF0000"/>
                </a:solidFill>
              </a:rPr>
              <a:t>Visit</a:t>
            </a:r>
            <a:r>
              <a:rPr lang="ja-JP" altLang="en-US" sz="1050">
                <a:solidFill>
                  <a:srgbClr val="FF0000"/>
                </a:solidFill>
              </a:rPr>
              <a:t>数</a:t>
            </a:r>
            <a:endParaRPr kumimoji="1" lang="ja-JP" altLang="en-US" sz="1050">
              <a:solidFill>
                <a:srgbClr val="FF0000"/>
              </a:solidFill>
            </a:endParaRPr>
          </a:p>
        </xdr:txBody>
      </xdr:sp>
    </xdr:grpSp>
    <xdr:clientData/>
  </xdr:twoCellAnchor>
  <xdr:twoCellAnchor>
    <xdr:from>
      <xdr:col>0</xdr:col>
      <xdr:colOff>0</xdr:colOff>
      <xdr:row>3</xdr:row>
      <xdr:rowOff>61053</xdr:rowOff>
    </xdr:from>
    <xdr:to>
      <xdr:col>2</xdr:col>
      <xdr:colOff>1687390</xdr:colOff>
      <xdr:row>11</xdr:row>
      <xdr:rowOff>17336</xdr:rowOff>
    </xdr:to>
    <xdr:grpSp>
      <xdr:nvGrpSpPr>
        <xdr:cNvPr id="106" name="グループ化 105">
          <a:extLst>
            <a:ext uri="{FF2B5EF4-FFF2-40B4-BE49-F238E27FC236}">
              <a16:creationId xmlns:a16="http://schemas.microsoft.com/office/drawing/2014/main" id="{001EA2EC-736F-4072-B025-092F6CAC530A}"/>
            </a:ext>
          </a:extLst>
        </xdr:cNvPr>
        <xdr:cNvGrpSpPr/>
      </xdr:nvGrpSpPr>
      <xdr:grpSpPr>
        <a:xfrm>
          <a:off x="0" y="915861"/>
          <a:ext cx="7439025" cy="1323975"/>
          <a:chOff x="2376487" y="2767012"/>
          <a:chExt cx="7439025" cy="1323975"/>
        </a:xfrm>
      </xdr:grpSpPr>
      <xdr:pic>
        <xdr:nvPicPr>
          <xdr:cNvPr id="107" name="図 106">
            <a:extLst>
              <a:ext uri="{FF2B5EF4-FFF2-40B4-BE49-F238E27FC236}">
                <a16:creationId xmlns:a16="http://schemas.microsoft.com/office/drawing/2014/main" id="{5C15F6DB-E042-4657-8B2C-CF814AEFEC0A}"/>
              </a:ext>
            </a:extLst>
          </xdr:cNvPr>
          <xdr:cNvPicPr>
            <a:picLocks noChangeAspect="1"/>
          </xdr:cNvPicPr>
        </xdr:nvPicPr>
        <xdr:blipFill>
          <a:blip xmlns:r="http://schemas.openxmlformats.org/officeDocument/2006/relationships" r:embed="rId7"/>
          <a:stretch>
            <a:fillRect/>
          </a:stretch>
        </xdr:blipFill>
        <xdr:spPr>
          <a:xfrm>
            <a:off x="2376487" y="2767012"/>
            <a:ext cx="7439025" cy="1323975"/>
          </a:xfrm>
          <a:prstGeom prst="rect">
            <a:avLst/>
          </a:prstGeom>
        </xdr:spPr>
      </xdr:pic>
      <xdr:sp macro="" textlink="">
        <xdr:nvSpPr>
          <xdr:cNvPr id="108" name="テキスト ボックス 3">
            <a:extLst>
              <a:ext uri="{FF2B5EF4-FFF2-40B4-BE49-F238E27FC236}">
                <a16:creationId xmlns:a16="http://schemas.microsoft.com/office/drawing/2014/main" id="{2042DCA0-333C-4004-83E9-810815D5C1EE}"/>
              </a:ext>
            </a:extLst>
          </xdr:cNvPr>
          <xdr:cNvSpPr txBox="1"/>
        </xdr:nvSpPr>
        <xdr:spPr>
          <a:xfrm>
            <a:off x="2433144" y="2795390"/>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sp macro="" textlink="">
        <xdr:nvSpPr>
          <xdr:cNvPr id="109" name="四角形: 角を丸くする 108">
            <a:extLst>
              <a:ext uri="{FF2B5EF4-FFF2-40B4-BE49-F238E27FC236}">
                <a16:creationId xmlns:a16="http://schemas.microsoft.com/office/drawing/2014/main" id="{BAB4C878-084E-4E6A-8274-AD2EE06DDFCC}"/>
              </a:ext>
            </a:extLst>
          </xdr:cNvPr>
          <xdr:cNvSpPr/>
        </xdr:nvSpPr>
        <xdr:spPr>
          <a:xfrm>
            <a:off x="4217305" y="2779336"/>
            <a:ext cx="1840987"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10" name="四角形: 角を丸くする 109">
            <a:extLst>
              <a:ext uri="{FF2B5EF4-FFF2-40B4-BE49-F238E27FC236}">
                <a16:creationId xmlns:a16="http://schemas.microsoft.com/office/drawing/2014/main" id="{1C5FA333-D860-43EB-B9E9-5A4928B96AF9}"/>
              </a:ext>
            </a:extLst>
          </xdr:cNvPr>
          <xdr:cNvSpPr/>
        </xdr:nvSpPr>
        <xdr:spPr>
          <a:xfrm>
            <a:off x="7984501" y="2776439"/>
            <a:ext cx="1774355"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AF6AD-E4D7-464D-B6EA-0522FC0D9701}">
  <dimension ref="A1:B70"/>
  <sheetViews>
    <sheetView zoomScaleNormal="100" zoomScaleSheetLayoutView="100" workbookViewId="0">
      <pane ySplit="11" topLeftCell="A12" activePane="bottomLeft" state="frozen"/>
      <selection pane="bottomLeft" activeCell="B52" sqref="B52"/>
    </sheetView>
  </sheetViews>
  <sheetFormatPr defaultRowHeight="13.5"/>
  <cols>
    <col min="1" max="1" width="64.125" customWidth="1"/>
    <col min="2" max="2" width="88.875" style="75" customWidth="1"/>
  </cols>
  <sheetData>
    <row r="1" spans="1:2">
      <c r="A1" t="s">
        <v>392</v>
      </c>
    </row>
    <row r="2" spans="1:2">
      <c r="A2" s="98" t="s">
        <v>372</v>
      </c>
      <c r="B2" s="94"/>
    </row>
    <row r="3" spans="1:2">
      <c r="A3" s="99" t="s">
        <v>373</v>
      </c>
      <c r="B3" s="94" t="s">
        <v>394</v>
      </c>
    </row>
    <row r="4" spans="1:2">
      <c r="A4" s="92" t="s">
        <v>0</v>
      </c>
    </row>
    <row r="6" spans="1:2">
      <c r="A6" t="s">
        <v>336</v>
      </c>
    </row>
    <row r="7" spans="1:2">
      <c r="A7" s="80">
        <v>44609</v>
      </c>
      <c r="B7" s="77" t="s">
        <v>360</v>
      </c>
    </row>
    <row r="8" spans="1:2" ht="27">
      <c r="A8" s="80">
        <v>44649</v>
      </c>
      <c r="B8" s="100" t="s">
        <v>396</v>
      </c>
    </row>
    <row r="9" spans="1:2">
      <c r="A9" s="101">
        <v>45139</v>
      </c>
      <c r="B9" s="102" t="s">
        <v>395</v>
      </c>
    </row>
    <row r="10" spans="1:2">
      <c r="A10" s="81"/>
    </row>
    <row r="11" spans="1:2">
      <c r="A11" t="s">
        <v>393</v>
      </c>
    </row>
    <row r="12" spans="1:2">
      <c r="A12" s="96" t="s">
        <v>1</v>
      </c>
      <c r="B12" s="95" t="s">
        <v>386</v>
      </c>
    </row>
    <row r="13" spans="1:2">
      <c r="A13" s="78" t="s">
        <v>2</v>
      </c>
      <c r="B13" s="77" t="s">
        <v>3</v>
      </c>
    </row>
    <row r="14" spans="1:2">
      <c r="A14" s="78" t="s">
        <v>4</v>
      </c>
      <c r="B14" s="77" t="s">
        <v>5</v>
      </c>
    </row>
    <row r="15" spans="1:2">
      <c r="A15" s="78" t="s">
        <v>6</v>
      </c>
      <c r="B15" s="77" t="s">
        <v>7</v>
      </c>
    </row>
    <row r="16" spans="1:2">
      <c r="A16" s="78" t="s">
        <v>8</v>
      </c>
      <c r="B16" s="77" t="s">
        <v>9</v>
      </c>
    </row>
    <row r="17" spans="1:2">
      <c r="A17" s="78" t="s">
        <v>361</v>
      </c>
      <c r="B17" s="77" t="s">
        <v>370</v>
      </c>
    </row>
    <row r="18" spans="1:2" ht="27">
      <c r="A18" s="78" t="s">
        <v>10</v>
      </c>
      <c r="B18" s="77" t="s">
        <v>375</v>
      </c>
    </row>
    <row r="19" spans="1:2" ht="27">
      <c r="A19" s="78" t="s">
        <v>11</v>
      </c>
      <c r="B19" s="77" t="s">
        <v>376</v>
      </c>
    </row>
    <row r="20" spans="1:2" ht="54">
      <c r="A20" s="78" t="s">
        <v>12</v>
      </c>
      <c r="B20" s="77" t="s">
        <v>374</v>
      </c>
    </row>
    <row r="21" spans="1:2" ht="27">
      <c r="A21" s="78" t="s">
        <v>13</v>
      </c>
      <c r="B21" s="77" t="s">
        <v>387</v>
      </c>
    </row>
    <row r="22" spans="1:2" ht="40.5">
      <c r="A22" s="76" t="s">
        <v>14</v>
      </c>
      <c r="B22" s="77" t="s">
        <v>383</v>
      </c>
    </row>
    <row r="23" spans="1:2">
      <c r="A23" s="76" t="s">
        <v>15</v>
      </c>
      <c r="B23" s="77" t="s">
        <v>377</v>
      </c>
    </row>
    <row r="24" spans="1:2" ht="27">
      <c r="A24" s="76" t="s">
        <v>16</v>
      </c>
      <c r="B24" s="77" t="s">
        <v>384</v>
      </c>
    </row>
    <row r="25" spans="1:2">
      <c r="A25" s="76" t="s">
        <v>17</v>
      </c>
      <c r="B25" s="77" t="s">
        <v>18</v>
      </c>
    </row>
    <row r="26" spans="1:2" ht="54">
      <c r="A26" s="76" t="s">
        <v>19</v>
      </c>
      <c r="B26" s="100" t="s">
        <v>401</v>
      </c>
    </row>
    <row r="27" spans="1:2">
      <c r="A27" s="76" t="s">
        <v>20</v>
      </c>
      <c r="B27" s="77" t="s">
        <v>21</v>
      </c>
    </row>
    <row r="28" spans="1:2">
      <c r="A28" s="76" t="s">
        <v>22</v>
      </c>
      <c r="B28" s="77" t="s">
        <v>23</v>
      </c>
    </row>
    <row r="29" spans="1:2">
      <c r="A29" s="76" t="s">
        <v>24</v>
      </c>
      <c r="B29" s="77" t="s">
        <v>25</v>
      </c>
    </row>
    <row r="30" spans="1:2" ht="27">
      <c r="A30" s="96" t="s">
        <v>26</v>
      </c>
      <c r="B30" s="95" t="s">
        <v>397</v>
      </c>
    </row>
    <row r="31" spans="1:2" ht="27">
      <c r="A31" s="76" t="s">
        <v>378</v>
      </c>
      <c r="B31" s="77" t="s">
        <v>379</v>
      </c>
    </row>
    <row r="32" spans="1:2" ht="67.5">
      <c r="A32" s="76" t="s">
        <v>27</v>
      </c>
      <c r="B32" s="77" t="s">
        <v>28</v>
      </c>
    </row>
    <row r="33" spans="1:2">
      <c r="A33" s="76" t="s">
        <v>29</v>
      </c>
      <c r="B33" s="77" t="s">
        <v>30</v>
      </c>
    </row>
    <row r="34" spans="1:2">
      <c r="A34" s="76" t="s">
        <v>31</v>
      </c>
      <c r="B34" s="77" t="s">
        <v>32</v>
      </c>
    </row>
    <row r="35" spans="1:2" ht="27">
      <c r="A35" s="76" t="s">
        <v>33</v>
      </c>
      <c r="B35" s="77" t="s">
        <v>34</v>
      </c>
    </row>
    <row r="36" spans="1:2" ht="54">
      <c r="A36" s="76" t="s">
        <v>35</v>
      </c>
      <c r="B36" s="77" t="s">
        <v>36</v>
      </c>
    </row>
    <row r="37" spans="1:2" ht="27">
      <c r="A37" s="76" t="s">
        <v>37</v>
      </c>
      <c r="B37" s="77" t="s">
        <v>38</v>
      </c>
    </row>
    <row r="38" spans="1:2" ht="40.5">
      <c r="A38" s="76" t="s">
        <v>39</v>
      </c>
      <c r="B38" s="77" t="s">
        <v>40</v>
      </c>
    </row>
    <row r="39" spans="1:2" ht="54">
      <c r="A39" s="76" t="s">
        <v>41</v>
      </c>
      <c r="B39" s="77" t="s">
        <v>42</v>
      </c>
    </row>
    <row r="40" spans="1:2" ht="54">
      <c r="A40" s="76" t="s">
        <v>43</v>
      </c>
      <c r="B40" s="77" t="s">
        <v>44</v>
      </c>
    </row>
    <row r="41" spans="1:2" ht="27">
      <c r="A41" s="76" t="s">
        <v>45</v>
      </c>
      <c r="B41" s="77" t="s">
        <v>46</v>
      </c>
    </row>
    <row r="42" spans="1:2" ht="54">
      <c r="A42" s="76" t="s">
        <v>47</v>
      </c>
      <c r="B42" s="77" t="s">
        <v>48</v>
      </c>
    </row>
    <row r="43" spans="1:2" ht="27">
      <c r="A43" s="76" t="s">
        <v>49</v>
      </c>
      <c r="B43" s="77" t="s">
        <v>50</v>
      </c>
    </row>
    <row r="44" spans="1:2" ht="27">
      <c r="A44" s="76" t="s">
        <v>51</v>
      </c>
      <c r="B44" s="77" t="s">
        <v>52</v>
      </c>
    </row>
    <row r="45" spans="1:2">
      <c r="A45" s="76" t="s">
        <v>53</v>
      </c>
      <c r="B45" s="77" t="s">
        <v>54</v>
      </c>
    </row>
    <row r="46" spans="1:2" ht="27">
      <c r="A46" s="76" t="s">
        <v>55</v>
      </c>
      <c r="B46" s="77" t="s">
        <v>56</v>
      </c>
    </row>
    <row r="47" spans="1:2" ht="27">
      <c r="A47" s="76" t="s">
        <v>57</v>
      </c>
      <c r="B47" s="77" t="s">
        <v>58</v>
      </c>
    </row>
    <row r="48" spans="1:2" ht="27">
      <c r="A48" s="76" t="s">
        <v>59</v>
      </c>
      <c r="B48" s="77" t="s">
        <v>60</v>
      </c>
    </row>
    <row r="49" spans="1:2" ht="27">
      <c r="A49" s="76" t="s">
        <v>61</v>
      </c>
      <c r="B49" s="77" t="s">
        <v>62</v>
      </c>
    </row>
    <row r="50" spans="1:2" ht="13.15" customHeight="1">
      <c r="A50" s="76" t="s">
        <v>63</v>
      </c>
      <c r="B50" s="77"/>
    </row>
    <row r="51" spans="1:2">
      <c r="A51" s="76" t="s">
        <v>64</v>
      </c>
      <c r="B51" s="77" t="s">
        <v>65</v>
      </c>
    </row>
    <row r="52" spans="1:2" ht="27">
      <c r="A52" s="96" t="s">
        <v>66</v>
      </c>
      <c r="B52" s="95" t="s">
        <v>398</v>
      </c>
    </row>
    <row r="53" spans="1:2" ht="27">
      <c r="A53" s="76" t="s">
        <v>380</v>
      </c>
      <c r="B53" s="77" t="s">
        <v>381</v>
      </c>
    </row>
    <row r="54" spans="1:2" ht="40.5">
      <c r="A54" s="76" t="s">
        <v>67</v>
      </c>
      <c r="B54" s="77" t="s">
        <v>68</v>
      </c>
    </row>
    <row r="55" spans="1:2" ht="27">
      <c r="A55" s="76" t="s">
        <v>69</v>
      </c>
      <c r="B55" s="77" t="s">
        <v>34</v>
      </c>
    </row>
    <row r="56" spans="1:2" ht="54">
      <c r="A56" s="76" t="s">
        <v>70</v>
      </c>
      <c r="B56" s="77" t="s">
        <v>71</v>
      </c>
    </row>
    <row r="57" spans="1:2" ht="54">
      <c r="A57" s="76" t="s">
        <v>72</v>
      </c>
      <c r="B57" s="77" t="s">
        <v>73</v>
      </c>
    </row>
    <row r="58" spans="1:2" ht="27">
      <c r="A58" s="76" t="s">
        <v>74</v>
      </c>
      <c r="B58" s="77" t="s">
        <v>75</v>
      </c>
    </row>
    <row r="59" spans="1:2" ht="40.5">
      <c r="A59" s="76" t="s">
        <v>76</v>
      </c>
      <c r="B59" s="77" t="s">
        <v>77</v>
      </c>
    </row>
    <row r="60" spans="1:2">
      <c r="A60" s="76" t="s">
        <v>78</v>
      </c>
      <c r="B60" s="77" t="s">
        <v>79</v>
      </c>
    </row>
    <row r="61" spans="1:2" ht="27">
      <c r="A61" s="76" t="s">
        <v>80</v>
      </c>
      <c r="B61" s="77" t="s">
        <v>38</v>
      </c>
    </row>
    <row r="62" spans="1:2">
      <c r="A62" s="76" t="s">
        <v>81</v>
      </c>
      <c r="B62" s="77"/>
    </row>
    <row r="63" spans="1:2">
      <c r="A63" s="76" t="s">
        <v>82</v>
      </c>
      <c r="B63" s="77" t="s">
        <v>83</v>
      </c>
    </row>
    <row r="64" spans="1:2" ht="54">
      <c r="A64" s="76" t="s">
        <v>84</v>
      </c>
      <c r="B64" s="77" t="s">
        <v>85</v>
      </c>
    </row>
    <row r="65" spans="1:2">
      <c r="A65" s="76" t="s">
        <v>86</v>
      </c>
      <c r="B65" s="77"/>
    </row>
    <row r="66" spans="1:2">
      <c r="A66" s="76" t="s">
        <v>87</v>
      </c>
      <c r="B66" s="77" t="s">
        <v>88</v>
      </c>
    </row>
    <row r="67" spans="1:2" ht="54">
      <c r="A67" s="76" t="s">
        <v>89</v>
      </c>
      <c r="B67" s="77" t="s">
        <v>90</v>
      </c>
    </row>
    <row r="68" spans="1:2">
      <c r="A68" s="96" t="s">
        <v>91</v>
      </c>
      <c r="B68" s="95" t="s">
        <v>385</v>
      </c>
    </row>
    <row r="69" spans="1:2">
      <c r="A69" s="76" t="s">
        <v>389</v>
      </c>
      <c r="B69" s="77" t="s">
        <v>388</v>
      </c>
    </row>
    <row r="70" spans="1:2" ht="81">
      <c r="A70" s="76" t="s">
        <v>391</v>
      </c>
      <c r="B70" s="77" t="s">
        <v>390</v>
      </c>
    </row>
  </sheetData>
  <phoneticPr fontId="2"/>
  <printOptions horizontalCentered="1"/>
  <pageMargins left="0.70866141732283472" right="0.70866141732283472" top="0.74803149606299213" bottom="0.74803149606299213" header="0.31496062992125984" footer="0.31496062992125984"/>
  <pageSetup paperSize="9" scale="87" orientation="landscape" r:id="rId1"/>
  <headerFooter>
    <oddHeader>&amp;C&amp;A</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177D5-4DCB-4B3F-B8B7-F2F091E03688}">
  <sheetPr>
    <pageSetUpPr fitToPage="1"/>
  </sheetPr>
  <dimension ref="A1:F79"/>
  <sheetViews>
    <sheetView zoomScale="78" zoomScaleNormal="78" workbookViewId="0">
      <selection sqref="A1:XFD1048576"/>
    </sheetView>
  </sheetViews>
  <sheetFormatPr defaultColWidth="8" defaultRowHeight="13.5"/>
  <cols>
    <col min="1" max="1" width="19.625" style="82" customWidth="1"/>
    <col min="2" max="2" width="55.875" style="82" bestFit="1" customWidth="1"/>
    <col min="3" max="3" width="63.375" style="82" bestFit="1" customWidth="1"/>
    <col min="4" max="4" width="24.125" style="82" bestFit="1" customWidth="1"/>
    <col min="5" max="5" width="41.125" style="82" customWidth="1"/>
    <col min="6" max="6" width="59.5" style="82" bestFit="1" customWidth="1"/>
    <col min="7" max="16384" width="8" style="82"/>
  </cols>
  <sheetData>
    <row r="1" spans="1:6">
      <c r="A1" s="85" t="s">
        <v>357</v>
      </c>
    </row>
    <row r="2" spans="1:6" ht="27">
      <c r="A2" s="88" t="s">
        <v>363</v>
      </c>
      <c r="B2" s="97" t="s">
        <v>365</v>
      </c>
      <c r="C2" s="87" t="s">
        <v>338</v>
      </c>
      <c r="D2" s="91" t="s">
        <v>382</v>
      </c>
      <c r="E2" s="86" t="s">
        <v>339</v>
      </c>
      <c r="F2" s="87" t="s">
        <v>340</v>
      </c>
    </row>
    <row r="3" spans="1:6" ht="27.6" customHeight="1">
      <c r="A3" s="89" t="s">
        <v>364</v>
      </c>
      <c r="B3" s="83" t="s">
        <v>341</v>
      </c>
      <c r="C3" s="83" t="s">
        <v>342</v>
      </c>
      <c r="D3" s="83" t="s">
        <v>343</v>
      </c>
      <c r="E3" s="83" t="s">
        <v>344</v>
      </c>
      <c r="F3" s="83" t="s">
        <v>345</v>
      </c>
    </row>
    <row r="13" spans="1:6">
      <c r="A13" s="85" t="s">
        <v>353</v>
      </c>
    </row>
    <row r="14" spans="1:6" ht="27">
      <c r="A14" s="88" t="s">
        <v>363</v>
      </c>
      <c r="B14" s="86" t="s">
        <v>337</v>
      </c>
      <c r="C14" s="87" t="s">
        <v>347</v>
      </c>
      <c r="D14" s="91" t="s">
        <v>382</v>
      </c>
      <c r="E14" s="91" t="s">
        <v>371</v>
      </c>
      <c r="F14" s="87" t="s">
        <v>340</v>
      </c>
    </row>
    <row r="15" spans="1:6" ht="27.6" customHeight="1">
      <c r="A15" s="89" t="s">
        <v>366</v>
      </c>
      <c r="B15" s="84" t="s">
        <v>346</v>
      </c>
      <c r="C15" s="84" t="s">
        <v>346</v>
      </c>
      <c r="D15" s="84" t="s">
        <v>346</v>
      </c>
      <c r="E15" s="83" t="s">
        <v>344</v>
      </c>
      <c r="F15" s="83" t="s">
        <v>345</v>
      </c>
    </row>
    <row r="16" spans="1:6">
      <c r="A16" s="93" t="s">
        <v>354</v>
      </c>
    </row>
    <row r="17" spans="1:6">
      <c r="A17" s="93"/>
    </row>
    <row r="18" spans="1:6">
      <c r="A18" s="93"/>
    </row>
    <row r="19" spans="1:6">
      <c r="A19" s="93"/>
    </row>
    <row r="20" spans="1:6">
      <c r="A20" s="93"/>
    </row>
    <row r="21" spans="1:6">
      <c r="A21" s="93"/>
    </row>
    <row r="22" spans="1:6">
      <c r="A22" s="93"/>
    </row>
    <row r="23" spans="1:6">
      <c r="A23" s="93"/>
    </row>
    <row r="24" spans="1:6">
      <c r="A24" s="93"/>
    </row>
    <row r="25" spans="1:6">
      <c r="A25" s="93"/>
    </row>
    <row r="26" spans="1:6">
      <c r="A26" s="85" t="s">
        <v>351</v>
      </c>
    </row>
    <row r="27" spans="1:6" ht="27">
      <c r="A27" s="88" t="s">
        <v>363</v>
      </c>
      <c r="B27" s="86" t="s">
        <v>337</v>
      </c>
      <c r="C27" s="87" t="s">
        <v>347</v>
      </c>
      <c r="D27" s="91" t="s">
        <v>382</v>
      </c>
      <c r="E27" s="86" t="s">
        <v>339</v>
      </c>
      <c r="F27" s="87" t="s">
        <v>340</v>
      </c>
    </row>
    <row r="28" spans="1:6" ht="27.6" customHeight="1">
      <c r="A28" s="90" t="s">
        <v>367</v>
      </c>
      <c r="B28" s="84" t="s">
        <v>346</v>
      </c>
      <c r="C28" s="83" t="s">
        <v>342</v>
      </c>
      <c r="D28" s="84" t="s">
        <v>346</v>
      </c>
      <c r="E28" s="84" t="s">
        <v>346</v>
      </c>
      <c r="F28" s="84" t="s">
        <v>346</v>
      </c>
    </row>
    <row r="29" spans="1:6">
      <c r="A29" s="93" t="s">
        <v>352</v>
      </c>
    </row>
    <row r="30" spans="1:6">
      <c r="A30" s="93" t="s">
        <v>362</v>
      </c>
    </row>
    <row r="31" spans="1:6">
      <c r="A31" s="93" t="s">
        <v>400</v>
      </c>
    </row>
    <row r="32" spans="1:6">
      <c r="A32" s="93"/>
    </row>
    <row r="33" spans="1:1">
      <c r="A33" s="93"/>
    </row>
    <row r="34" spans="1:1">
      <c r="A34" s="93"/>
    </row>
    <row r="35" spans="1:1">
      <c r="A35" s="93"/>
    </row>
    <row r="36" spans="1:1">
      <c r="A36" s="93"/>
    </row>
    <row r="37" spans="1:1">
      <c r="A37" s="93"/>
    </row>
    <row r="38" spans="1:1">
      <c r="A38" s="93"/>
    </row>
    <row r="39" spans="1:1">
      <c r="A39" s="93"/>
    </row>
    <row r="40" spans="1:1">
      <c r="A40" s="93"/>
    </row>
    <row r="41" spans="1:1">
      <c r="A41" s="93"/>
    </row>
    <row r="42" spans="1:1">
      <c r="A42" s="93"/>
    </row>
    <row r="43" spans="1:1">
      <c r="A43" s="93"/>
    </row>
    <row r="44" spans="1:1">
      <c r="A44" s="93"/>
    </row>
    <row r="45" spans="1:1">
      <c r="A45" s="93"/>
    </row>
    <row r="46" spans="1:1">
      <c r="A46" s="93"/>
    </row>
    <row r="47" spans="1:1">
      <c r="A47" s="93"/>
    </row>
    <row r="48" spans="1:1">
      <c r="A48" s="85" t="s">
        <v>355</v>
      </c>
    </row>
    <row r="49" spans="1:6" ht="27">
      <c r="A49" s="88" t="s">
        <v>363</v>
      </c>
      <c r="B49" s="86" t="s">
        <v>337</v>
      </c>
      <c r="C49" s="87" t="s">
        <v>347</v>
      </c>
      <c r="D49" s="91" t="s">
        <v>382</v>
      </c>
      <c r="E49" s="86" t="s">
        <v>339</v>
      </c>
      <c r="F49" s="87" t="s">
        <v>340</v>
      </c>
    </row>
    <row r="50" spans="1:6" ht="27.6" customHeight="1">
      <c r="A50" s="89" t="s">
        <v>368</v>
      </c>
      <c r="B50" s="84" t="s">
        <v>346</v>
      </c>
      <c r="C50" s="84" t="s">
        <v>346</v>
      </c>
      <c r="D50" s="83" t="s">
        <v>343</v>
      </c>
      <c r="E50" s="84" t="s">
        <v>346</v>
      </c>
      <c r="F50" s="84" t="s">
        <v>346</v>
      </c>
    </row>
    <row r="51" spans="1:6">
      <c r="A51" s="93" t="s">
        <v>356</v>
      </c>
    </row>
    <row r="52" spans="1:6">
      <c r="A52" s="93" t="s">
        <v>399</v>
      </c>
    </row>
    <row r="53" spans="1:6">
      <c r="A53" s="93"/>
    </row>
    <row r="54" spans="1:6">
      <c r="A54" s="93"/>
    </row>
    <row r="55" spans="1:6">
      <c r="A55" s="93"/>
    </row>
    <row r="56" spans="1:6">
      <c r="A56" s="93"/>
    </row>
    <row r="57" spans="1:6">
      <c r="A57" s="93"/>
    </row>
    <row r="58" spans="1:6">
      <c r="A58" s="93"/>
    </row>
    <row r="59" spans="1:6">
      <c r="A59" s="93"/>
    </row>
    <row r="60" spans="1:6">
      <c r="A60" s="93"/>
    </row>
    <row r="61" spans="1:6">
      <c r="A61" s="93"/>
    </row>
    <row r="62" spans="1:6">
      <c r="A62" s="93"/>
    </row>
    <row r="63" spans="1:6">
      <c r="A63" s="93"/>
    </row>
    <row r="64" spans="1:6">
      <c r="A64" s="93"/>
    </row>
    <row r="65" spans="1:6">
      <c r="A65" s="93"/>
    </row>
    <row r="66" spans="1:6">
      <c r="A66" s="93"/>
    </row>
    <row r="67" spans="1:6">
      <c r="A67" s="93"/>
    </row>
    <row r="68" spans="1:6">
      <c r="A68" s="93"/>
    </row>
    <row r="69" spans="1:6">
      <c r="A69" s="93"/>
    </row>
    <row r="70" spans="1:6">
      <c r="A70" s="93"/>
    </row>
    <row r="71" spans="1:6">
      <c r="A71" s="93"/>
    </row>
    <row r="72" spans="1:6">
      <c r="A72" s="93"/>
    </row>
    <row r="73" spans="1:6">
      <c r="A73" s="93"/>
    </row>
    <row r="74" spans="1:6">
      <c r="A74" s="85" t="s">
        <v>358</v>
      </c>
    </row>
    <row r="75" spans="1:6" ht="27">
      <c r="A75" s="88" t="s">
        <v>363</v>
      </c>
      <c r="B75" s="86" t="s">
        <v>337</v>
      </c>
      <c r="C75" s="87" t="s">
        <v>347</v>
      </c>
      <c r="D75" s="91" t="s">
        <v>382</v>
      </c>
      <c r="E75" s="86" t="s">
        <v>339</v>
      </c>
      <c r="F75" s="87" t="s">
        <v>340</v>
      </c>
    </row>
    <row r="76" spans="1:6" ht="27.6" customHeight="1">
      <c r="A76" s="89" t="s">
        <v>369</v>
      </c>
      <c r="B76" s="84" t="s">
        <v>346</v>
      </c>
      <c r="C76" s="84" t="s">
        <v>346</v>
      </c>
      <c r="D76" s="84" t="s">
        <v>346</v>
      </c>
      <c r="E76" s="84" t="s">
        <v>346</v>
      </c>
      <c r="F76" s="83" t="s">
        <v>350</v>
      </c>
    </row>
    <row r="77" spans="1:6">
      <c r="A77" s="93" t="s">
        <v>359</v>
      </c>
    </row>
    <row r="78" spans="1:6">
      <c r="A78" s="93" t="s">
        <v>348</v>
      </c>
    </row>
    <row r="79" spans="1:6">
      <c r="A79" s="93" t="s">
        <v>349</v>
      </c>
    </row>
  </sheetData>
  <phoneticPr fontId="2"/>
  <pageMargins left="0.25" right="0.25" top="0.75" bottom="0.75" header="0.3" footer="0.3"/>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6"/>
  <sheetViews>
    <sheetView view="pageBreakPreview" zoomScaleNormal="85" zoomScaleSheetLayoutView="100" workbookViewId="0">
      <selection activeCell="Q36" sqref="Q36"/>
    </sheetView>
  </sheetViews>
  <sheetFormatPr defaultColWidth="3.875" defaultRowHeight="13.5"/>
  <cols>
    <col min="1" max="2" width="3.875" style="2"/>
    <col min="3" max="3" width="4.5" style="2" bestFit="1" customWidth="1"/>
    <col min="4" max="7" width="3.875" style="2"/>
    <col min="8" max="8" width="4.5" style="2" bestFit="1" customWidth="1"/>
    <col min="9" max="16" width="3.875" style="2"/>
    <col min="17" max="17" width="6.125" style="2" bestFit="1" customWidth="1"/>
    <col min="18" max="22" width="3.875" style="2"/>
    <col min="23" max="23" width="3.875" style="2" customWidth="1"/>
    <col min="24" max="24" width="3.875" style="2"/>
    <col min="25" max="28" width="5.625" style="2" customWidth="1"/>
    <col min="29" max="16384" width="3.875" style="2"/>
  </cols>
  <sheetData>
    <row r="1" spans="1:26" ht="19.350000000000001" customHeight="1">
      <c r="A1" s="2" t="s">
        <v>92</v>
      </c>
      <c r="D1" s="133" t="s">
        <v>2</v>
      </c>
      <c r="E1" s="133"/>
      <c r="F1" s="133"/>
      <c r="G1" s="120"/>
      <c r="H1" s="120"/>
      <c r="I1" s="120"/>
      <c r="J1" s="120"/>
      <c r="K1" s="120"/>
      <c r="L1" s="120"/>
      <c r="M1" s="133" t="s">
        <v>93</v>
      </c>
      <c r="N1" s="133"/>
      <c r="O1" s="133"/>
      <c r="P1" s="133"/>
      <c r="Q1" s="133"/>
      <c r="R1" s="133"/>
      <c r="S1" s="120"/>
      <c r="T1" s="120"/>
      <c r="U1" s="120"/>
      <c r="V1" s="120"/>
      <c r="W1" s="120"/>
      <c r="X1" s="120"/>
      <c r="Z1" s="3"/>
    </row>
    <row r="2" spans="1:26" ht="19.350000000000001" customHeight="1">
      <c r="A2" s="114" t="s">
        <v>6</v>
      </c>
      <c r="B2" s="114"/>
      <c r="C2" s="114"/>
      <c r="D2" s="114"/>
      <c r="E2" s="114"/>
      <c r="F2" s="114"/>
      <c r="G2" s="119"/>
      <c r="H2" s="120"/>
      <c r="I2" s="120"/>
      <c r="J2" s="120"/>
      <c r="K2" s="120"/>
      <c r="L2" s="120"/>
      <c r="M2" s="133" t="s">
        <v>8</v>
      </c>
      <c r="N2" s="133"/>
      <c r="O2" s="133"/>
      <c r="P2" s="133"/>
      <c r="Q2" s="133"/>
      <c r="R2" s="133"/>
      <c r="S2" s="149" t="s">
        <v>94</v>
      </c>
      <c r="T2" s="149"/>
      <c r="U2" s="149"/>
      <c r="V2" s="149"/>
      <c r="W2" s="149"/>
      <c r="X2" s="149"/>
    </row>
    <row r="3" spans="1:26" ht="7.5" customHeight="1"/>
    <row r="4" spans="1:26" s="5" customFormat="1" ht="26.25" customHeight="1">
      <c r="A4" s="113" t="s">
        <v>95</v>
      </c>
      <c r="B4" s="113"/>
      <c r="C4" s="113"/>
      <c r="D4" s="113"/>
      <c r="E4" s="113"/>
      <c r="F4" s="113"/>
      <c r="G4" s="113"/>
      <c r="H4" s="113"/>
      <c r="I4" s="113"/>
      <c r="J4" s="113"/>
      <c r="K4" s="113"/>
      <c r="L4" s="113"/>
      <c r="M4" s="113"/>
      <c r="N4" s="113"/>
      <c r="O4" s="113"/>
      <c r="P4" s="113"/>
      <c r="Q4" s="113"/>
      <c r="R4" s="113"/>
      <c r="S4" s="113"/>
      <c r="T4" s="113"/>
      <c r="U4" s="113"/>
      <c r="V4" s="113"/>
      <c r="W4" s="113"/>
      <c r="X4" s="113"/>
      <c r="Y4" s="4"/>
      <c r="Z4" s="2"/>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3"/>
    </row>
    <row r="6" spans="1:26" s="7" customFormat="1" ht="29.1" customHeight="1">
      <c r="A6" s="118" t="s">
        <v>96</v>
      </c>
      <c r="B6" s="118"/>
      <c r="C6" s="118"/>
      <c r="D6" s="118"/>
      <c r="E6" s="118"/>
      <c r="F6" s="118"/>
      <c r="G6" s="119"/>
      <c r="H6" s="120"/>
      <c r="I6" s="120"/>
      <c r="J6" s="120"/>
      <c r="K6" s="120"/>
      <c r="L6" s="120"/>
      <c r="M6" s="121" t="s">
        <v>97</v>
      </c>
      <c r="N6" s="121"/>
      <c r="O6" s="121"/>
      <c r="P6" s="121"/>
      <c r="Q6" s="121"/>
      <c r="R6" s="121"/>
      <c r="S6" s="122"/>
      <c r="T6" s="122"/>
      <c r="U6" s="122"/>
      <c r="V6" s="122"/>
      <c r="W6" s="122"/>
      <c r="X6" s="122"/>
      <c r="Z6" s="3"/>
    </row>
    <row r="7" spans="1:26" s="7" customFormat="1" ht="33" customHeight="1">
      <c r="A7" s="114" t="s">
        <v>98</v>
      </c>
      <c r="B7" s="114"/>
      <c r="C7" s="114"/>
      <c r="D7" s="114"/>
      <c r="E7" s="114"/>
      <c r="F7" s="114"/>
      <c r="G7" s="115"/>
      <c r="H7" s="116"/>
      <c r="I7" s="116"/>
      <c r="J7" s="116"/>
      <c r="K7" s="116"/>
      <c r="L7" s="116"/>
      <c r="M7" s="116"/>
      <c r="N7" s="116"/>
      <c r="O7" s="116"/>
      <c r="P7" s="116"/>
      <c r="Q7" s="116"/>
      <c r="R7" s="116"/>
      <c r="S7" s="116"/>
      <c r="T7" s="116"/>
      <c r="U7" s="116"/>
      <c r="V7" s="116"/>
      <c r="W7" s="116"/>
      <c r="X7" s="117"/>
      <c r="Z7" s="56"/>
    </row>
    <row r="8" spans="1:26" s="7" customFormat="1" ht="33" customHeight="1">
      <c r="A8" s="114" t="s">
        <v>99</v>
      </c>
      <c r="B8" s="114"/>
      <c r="C8" s="114"/>
      <c r="D8" s="114"/>
      <c r="E8" s="114"/>
      <c r="F8" s="114"/>
      <c r="G8" s="119"/>
      <c r="H8" s="120"/>
      <c r="I8" s="120"/>
      <c r="J8" s="120"/>
      <c r="K8" s="120"/>
      <c r="L8" s="120"/>
      <c r="M8" s="121" t="s">
        <v>100</v>
      </c>
      <c r="N8" s="121"/>
      <c r="O8" s="121"/>
      <c r="P8" s="121"/>
      <c r="Q8" s="121"/>
      <c r="R8" s="121"/>
      <c r="S8" s="122"/>
      <c r="T8" s="122"/>
      <c r="U8" s="122"/>
      <c r="V8" s="122"/>
      <c r="W8" s="122"/>
      <c r="X8" s="122"/>
      <c r="Z8" s="3"/>
    </row>
    <row r="9" spans="1:26" s="7" customFormat="1" ht="33" customHeight="1">
      <c r="A9" s="104" t="s">
        <v>101</v>
      </c>
      <c r="B9" s="105"/>
      <c r="C9" s="105"/>
      <c r="D9" s="105"/>
      <c r="E9" s="105"/>
      <c r="F9" s="106"/>
      <c r="G9" s="107" t="s">
        <v>94</v>
      </c>
      <c r="H9" s="108"/>
      <c r="I9" s="108"/>
      <c r="J9" s="108"/>
      <c r="K9" s="108"/>
      <c r="L9" s="109"/>
      <c r="M9" s="110" t="s">
        <v>102</v>
      </c>
      <c r="N9" s="111"/>
      <c r="O9" s="111"/>
      <c r="P9" s="111"/>
      <c r="Q9" s="111"/>
      <c r="R9" s="112"/>
      <c r="S9" s="107" t="s">
        <v>94</v>
      </c>
      <c r="T9" s="108"/>
      <c r="U9" s="108"/>
      <c r="V9" s="108"/>
      <c r="W9" s="108"/>
      <c r="X9" s="109"/>
      <c r="Z9" s="56"/>
    </row>
    <row r="10" spans="1:26" s="7" customFormat="1" ht="33" customHeight="1" thickBot="1">
      <c r="A10" s="123" t="s">
        <v>103</v>
      </c>
      <c r="B10" s="123"/>
      <c r="C10" s="123"/>
      <c r="D10" s="123"/>
      <c r="E10" s="123"/>
      <c r="F10" s="123"/>
      <c r="G10" s="124"/>
      <c r="H10" s="125"/>
      <c r="I10" s="125"/>
      <c r="J10" s="125"/>
      <c r="K10" s="125"/>
      <c r="L10" s="8" t="s">
        <v>104</v>
      </c>
      <c r="M10" s="123" t="s">
        <v>105</v>
      </c>
      <c r="N10" s="126"/>
      <c r="O10" s="126"/>
      <c r="P10" s="126"/>
      <c r="Q10" s="126"/>
      <c r="R10" s="126"/>
      <c r="S10" s="124"/>
      <c r="T10" s="125"/>
      <c r="U10" s="125"/>
      <c r="V10" s="125"/>
      <c r="W10" s="125"/>
      <c r="X10" s="8" t="s">
        <v>106</v>
      </c>
      <c r="Z10" s="3"/>
    </row>
    <row r="11" spans="1:26" s="7" customFormat="1" ht="33" customHeight="1" thickTop="1">
      <c r="A11" s="132" t="s">
        <v>14</v>
      </c>
      <c r="B11" s="132"/>
      <c r="C11" s="132"/>
      <c r="D11" s="132"/>
      <c r="E11" s="132"/>
      <c r="F11" s="132"/>
      <c r="G11" s="135"/>
      <c r="H11" s="136"/>
      <c r="I11" s="136"/>
      <c r="J11" s="136"/>
      <c r="K11" s="136"/>
      <c r="L11" s="136"/>
      <c r="M11" s="136"/>
      <c r="N11" s="136"/>
      <c r="O11" s="136"/>
      <c r="P11" s="136"/>
      <c r="Q11" s="136"/>
      <c r="R11" s="136"/>
      <c r="S11" s="136"/>
      <c r="T11" s="136"/>
      <c r="U11" s="136"/>
      <c r="V11" s="136"/>
      <c r="W11" s="136"/>
      <c r="X11" s="137"/>
      <c r="Z11" s="3"/>
    </row>
    <row r="12" spans="1:26" s="7" customFormat="1" ht="15" customHeight="1">
      <c r="A12" s="9"/>
      <c r="B12" s="9"/>
      <c r="C12" s="9"/>
      <c r="D12" s="9"/>
      <c r="E12" s="9"/>
      <c r="F12" s="9"/>
      <c r="G12" s="9"/>
      <c r="H12" s="9"/>
      <c r="I12" s="9"/>
      <c r="J12" s="9"/>
      <c r="K12" s="9"/>
      <c r="L12" s="9"/>
      <c r="M12" s="9"/>
      <c r="N12" s="9"/>
      <c r="O12" s="9"/>
      <c r="P12" s="9"/>
      <c r="Q12" s="9"/>
      <c r="R12" s="9"/>
      <c r="S12" s="9"/>
      <c r="T12" s="9"/>
      <c r="U12" s="9"/>
      <c r="V12" s="9"/>
      <c r="W12" s="9"/>
      <c r="X12" s="9"/>
      <c r="Z12" s="3"/>
    </row>
    <row r="13" spans="1:26">
      <c r="A13" s="2" t="s">
        <v>107</v>
      </c>
      <c r="S13" s="74"/>
      <c r="T13" s="74"/>
      <c r="U13" s="74"/>
      <c r="V13" s="74"/>
      <c r="W13" s="74"/>
      <c r="X13" s="74"/>
      <c r="Z13" s="145"/>
    </row>
    <row r="14" spans="1:26">
      <c r="A14" s="2" t="s">
        <v>108</v>
      </c>
      <c r="M14" s="133" t="s">
        <v>15</v>
      </c>
      <c r="N14" s="133"/>
      <c r="O14" s="133"/>
      <c r="P14" s="133"/>
      <c r="Q14" s="133"/>
      <c r="R14" s="133"/>
      <c r="S14" s="134"/>
      <c r="T14" s="134"/>
      <c r="U14" s="134"/>
      <c r="V14" s="134"/>
      <c r="W14" s="134"/>
      <c r="X14" s="134"/>
      <c r="Z14" s="145"/>
    </row>
    <row r="15" spans="1:26">
      <c r="A15" s="2" t="s">
        <v>109</v>
      </c>
      <c r="Z15" s="145"/>
    </row>
    <row r="16" spans="1:26">
      <c r="B16" s="2" t="s">
        <v>110</v>
      </c>
      <c r="H16" s="129">
        <v>50000</v>
      </c>
      <c r="I16" s="129"/>
      <c r="J16" s="129"/>
      <c r="K16" s="10" t="s">
        <v>111</v>
      </c>
      <c r="M16" s="2" t="s">
        <v>112</v>
      </c>
      <c r="N16" s="139">
        <f>IF(OR(G9="",S9=""),"",IF(AND(G8="新規",S8="実施"),(DATEDIF(G9,S9,"Y"))+1,IF(AND(G8="変更",S8="期間延長"),((DATEDIF(G9,S9,"Y")+1)-(DATEDIF(G9,S14,"Y")+1)),0)))</f>
        <v>0</v>
      </c>
      <c r="O16" s="139"/>
      <c r="Q16" s="11" t="s">
        <v>113</v>
      </c>
      <c r="R16" s="2" t="s">
        <v>114</v>
      </c>
      <c r="S16" s="131">
        <f>IF(N16="","",H16*N16)</f>
        <v>0</v>
      </c>
      <c r="T16" s="131"/>
      <c r="U16" s="131"/>
      <c r="V16" s="131"/>
      <c r="W16" s="131"/>
      <c r="X16" s="2" t="s">
        <v>115</v>
      </c>
      <c r="Z16" s="145"/>
    </row>
    <row r="17" spans="1:26" ht="8.25" customHeight="1">
      <c r="Z17" s="145"/>
    </row>
    <row r="18" spans="1:26">
      <c r="A18" s="2" t="s">
        <v>116</v>
      </c>
      <c r="Z18" s="145"/>
    </row>
    <row r="19" spans="1:26">
      <c r="A19" s="11"/>
      <c r="B19" s="12" t="s">
        <v>117</v>
      </c>
      <c r="H19" s="129">
        <v>20000</v>
      </c>
      <c r="I19" s="129"/>
      <c r="J19" s="129"/>
      <c r="K19" s="10" t="s">
        <v>111</v>
      </c>
      <c r="M19" s="2" t="s">
        <v>112</v>
      </c>
      <c r="N19" s="130">
        <f>IF(N16="","",N16)</f>
        <v>0</v>
      </c>
      <c r="O19" s="130"/>
      <c r="Q19" s="11" t="s">
        <v>113</v>
      </c>
      <c r="R19" s="2" t="s">
        <v>114</v>
      </c>
      <c r="S19" s="131">
        <f>IF(N19="","",H19*N19)</f>
        <v>0</v>
      </c>
      <c r="T19" s="131"/>
      <c r="U19" s="131"/>
      <c r="V19" s="131"/>
      <c r="W19" s="131"/>
      <c r="X19" s="2" t="s">
        <v>115</v>
      </c>
      <c r="Z19" s="145"/>
    </row>
    <row r="20" spans="1:26">
      <c r="A20" s="11"/>
      <c r="B20" s="13" t="s">
        <v>118</v>
      </c>
      <c r="I20" s="68"/>
      <c r="J20" s="2" t="s">
        <v>119</v>
      </c>
      <c r="L20" s="129">
        <v>44000</v>
      </c>
      <c r="M20" s="129"/>
      <c r="N20" s="2" t="s">
        <v>120</v>
      </c>
      <c r="Q20" s="57" t="str">
        <f>IF(I20="","",I20/5)</f>
        <v/>
      </c>
      <c r="R20" s="2" t="s">
        <v>114</v>
      </c>
      <c r="S20" s="131" t="str">
        <f>IF(Q20="","",L20*Q20)</f>
        <v/>
      </c>
      <c r="T20" s="131"/>
      <c r="U20" s="131"/>
      <c r="V20" s="131"/>
      <c r="W20" s="131"/>
      <c r="X20" s="2" t="s">
        <v>115</v>
      </c>
      <c r="Z20" s="145"/>
    </row>
    <row r="21" spans="1:26" ht="7.5" customHeight="1">
      <c r="Z21" s="145"/>
    </row>
    <row r="22" spans="1:26">
      <c r="A22" s="2" t="s">
        <v>121</v>
      </c>
      <c r="Z22" s="145"/>
    </row>
    <row r="23" spans="1:26">
      <c r="A23" s="11"/>
      <c r="B23" s="12" t="s">
        <v>122</v>
      </c>
      <c r="H23" s="138">
        <v>240000</v>
      </c>
      <c r="I23" s="138"/>
      <c r="J23" s="138"/>
      <c r="K23" s="10" t="s">
        <v>111</v>
      </c>
      <c r="M23" s="2" t="s">
        <v>112</v>
      </c>
      <c r="N23" s="130">
        <f>IF(N16="","",IF(AND(G8="新規",S8="実施"),1,0))</f>
        <v>0</v>
      </c>
      <c r="O23" s="130"/>
      <c r="Q23" s="11" t="s">
        <v>113</v>
      </c>
      <c r="R23" s="2" t="s">
        <v>114</v>
      </c>
      <c r="S23" s="131">
        <f>IF(N23="","",H23*N23)</f>
        <v>0</v>
      </c>
      <c r="T23" s="131"/>
      <c r="U23" s="131"/>
      <c r="V23" s="131"/>
      <c r="W23" s="131"/>
      <c r="X23" s="2" t="s">
        <v>115</v>
      </c>
      <c r="Z23" s="145"/>
    </row>
    <row r="24" spans="1:26">
      <c r="A24" s="11"/>
      <c r="B24" s="12" t="s">
        <v>123</v>
      </c>
      <c r="H24" s="2" t="s">
        <v>124</v>
      </c>
      <c r="I24" s="14">
        <f>IF(OR(G9="",S9=""),"",IF(AND(G8="新規",S8="実施"),N16-1,IF(AND(G8="変更",S8="期間延長"),N16,0)))</f>
        <v>0</v>
      </c>
      <c r="J24" s="2" t="s">
        <v>119</v>
      </c>
      <c r="L24" s="127">
        <v>150000</v>
      </c>
      <c r="M24" s="127"/>
      <c r="N24" s="2" t="s">
        <v>125</v>
      </c>
      <c r="Q24" s="57">
        <f>IF(I24="","",I24)</f>
        <v>0</v>
      </c>
      <c r="R24" s="2" t="s">
        <v>114</v>
      </c>
      <c r="S24" s="128">
        <f>IF(Q24="","",L24*Q24)</f>
        <v>0</v>
      </c>
      <c r="T24" s="128"/>
      <c r="U24" s="128"/>
      <c r="V24" s="128"/>
      <c r="W24" s="128"/>
      <c r="X24" s="2" t="s">
        <v>115</v>
      </c>
      <c r="Z24" s="145"/>
    </row>
    <row r="25" spans="1:26" ht="7.5" customHeight="1">
      <c r="Z25" s="145"/>
    </row>
    <row r="26" spans="1:26">
      <c r="A26" s="2" t="s">
        <v>126</v>
      </c>
      <c r="Z26" s="145"/>
    </row>
    <row r="27" spans="1:26">
      <c r="A27" s="2" t="s">
        <v>127</v>
      </c>
      <c r="Z27" s="145"/>
    </row>
    <row r="28" spans="1:26">
      <c r="C28" s="66">
        <f>別紙1_臨床試験研究経費ポイント算出表!$AA$36</f>
        <v>0</v>
      </c>
      <c r="D28" s="10" t="s">
        <v>128</v>
      </c>
      <c r="F28" s="2" t="s">
        <v>112</v>
      </c>
      <c r="G28" s="79" t="str">
        <f>IF(N28="","",IF(G2="A：医薬品（拡大治験）",0.6,1))</f>
        <v/>
      </c>
      <c r="H28" s="2" t="s">
        <v>112</v>
      </c>
      <c r="I28" s="129">
        <v>6000</v>
      </c>
      <c r="J28" s="129"/>
      <c r="K28" s="129"/>
      <c r="L28" s="10" t="s">
        <v>115</v>
      </c>
      <c r="M28" s="2" t="s">
        <v>112</v>
      </c>
      <c r="N28" s="130" t="str">
        <f>IF(G10="","",IF(AND(G8="新規",S8="実施"),G10,IF(AND(G8="変更",S8="症例数追加"),G10,IF(AND(G8="追加",S8="経費追加"),G10,0))))</f>
        <v/>
      </c>
      <c r="O28" s="130"/>
      <c r="Q28" s="11" t="s">
        <v>129</v>
      </c>
      <c r="R28" s="2" t="s">
        <v>114</v>
      </c>
      <c r="S28" s="131" t="str">
        <f>IF(N28="","",ROUNDDOWN(C28*G28*I28*N28,0))</f>
        <v/>
      </c>
      <c r="T28" s="131"/>
      <c r="U28" s="131"/>
      <c r="V28" s="131"/>
      <c r="W28" s="131"/>
      <c r="X28" s="2" t="s">
        <v>115</v>
      </c>
      <c r="Z28" s="145"/>
    </row>
    <row r="29" spans="1:26" ht="6.75" customHeight="1">
      <c r="Z29" s="145"/>
    </row>
    <row r="30" spans="1:26">
      <c r="A30" s="2" t="s">
        <v>130</v>
      </c>
      <c r="Z30" s="145"/>
    </row>
    <row r="31" spans="1:26">
      <c r="C31" s="67">
        <f>別紙2_治験薬管理経費ポイント算出表!$AA$30</f>
        <v>0</v>
      </c>
      <c r="D31" s="10" t="s">
        <v>128</v>
      </c>
      <c r="F31" s="2" t="s">
        <v>112</v>
      </c>
      <c r="G31" s="79" t="str">
        <f>IF(N31="","",IF(G2="A：医薬品（拡大治験）",0.6,1))</f>
        <v/>
      </c>
      <c r="H31" s="2" t="s">
        <v>112</v>
      </c>
      <c r="I31" s="129">
        <v>1000</v>
      </c>
      <c r="J31" s="129"/>
      <c r="K31" s="129"/>
      <c r="L31" s="10" t="s">
        <v>115</v>
      </c>
      <c r="M31" s="2" t="s">
        <v>112</v>
      </c>
      <c r="N31" s="130" t="str">
        <f>IF(G10="","",IF(AND(G8="新規",S8="実施"),G10,IF(AND(G8="変更",S8="症例数追加"),G10,IF(AND(G8="追加",S8="経費追加"),G10,0))))</f>
        <v/>
      </c>
      <c r="O31" s="130"/>
      <c r="Q31" s="11" t="s">
        <v>129</v>
      </c>
      <c r="R31" s="2" t="s">
        <v>114</v>
      </c>
      <c r="S31" s="131" t="str">
        <f>IF(N31="","",ROUNDDOWN(C31*G31*I31*N31,0))</f>
        <v/>
      </c>
      <c r="T31" s="131"/>
      <c r="U31" s="131"/>
      <c r="V31" s="131"/>
      <c r="W31" s="131"/>
      <c r="X31" s="2" t="s">
        <v>115</v>
      </c>
    </row>
    <row r="32" spans="1:26">
      <c r="B32" s="12" t="s">
        <v>131</v>
      </c>
      <c r="N32" s="69" t="s">
        <v>132</v>
      </c>
    </row>
    <row r="33" spans="1:28">
      <c r="O33" s="11" t="s">
        <v>133</v>
      </c>
      <c r="P33" s="15"/>
      <c r="Q33" s="16">
        <v>0.25</v>
      </c>
      <c r="R33" s="2" t="s">
        <v>114</v>
      </c>
      <c r="S33" s="131" t="str">
        <f>IF(G10="","",IF(N32="あり",ROUNDDOWN(S31*Q33,0),IF(N32="なし",0)))</f>
        <v/>
      </c>
      <c r="T33" s="131"/>
      <c r="U33" s="131"/>
      <c r="V33" s="131"/>
      <c r="W33" s="131"/>
      <c r="X33" s="2" t="s">
        <v>115</v>
      </c>
    </row>
    <row r="34" spans="1:28" ht="7.5" customHeight="1"/>
    <row r="35" spans="1:28">
      <c r="A35" s="2" t="s">
        <v>134</v>
      </c>
    </row>
    <row r="36" spans="1:28">
      <c r="D36" s="10"/>
      <c r="K36" s="10"/>
      <c r="O36" s="11" t="s">
        <v>135</v>
      </c>
      <c r="P36" s="15"/>
      <c r="Q36" s="103"/>
      <c r="R36" s="2" t="s">
        <v>114</v>
      </c>
      <c r="S36" s="144" t="str">
        <f>IF(AND(S28="",S31=""),"",ROUNDDOWN(SUM(S28:W33)*Q36,0))</f>
        <v/>
      </c>
      <c r="T36" s="147"/>
      <c r="U36" s="147"/>
      <c r="V36" s="147"/>
      <c r="W36" s="147"/>
      <c r="X36" s="2" t="s">
        <v>115</v>
      </c>
      <c r="Y36" s="17"/>
      <c r="Z36" s="17"/>
      <c r="AA36" s="17"/>
      <c r="AB36" s="17"/>
    </row>
    <row r="37" spans="1:28">
      <c r="B37" s="12" t="s">
        <v>136</v>
      </c>
      <c r="N37" s="69" t="s">
        <v>132</v>
      </c>
    </row>
    <row r="38" spans="1:28">
      <c r="O38" s="11" t="s">
        <v>137</v>
      </c>
      <c r="P38" s="15"/>
      <c r="Q38" s="16">
        <v>0.25</v>
      </c>
      <c r="R38" s="2" t="s">
        <v>114</v>
      </c>
      <c r="S38" s="148" t="str">
        <f>IF(G10="","",IF(N37="あり",ROUNDDOWN(S28*Q38,0),IF(N37="なし",0)))</f>
        <v/>
      </c>
      <c r="T38" s="148"/>
      <c r="U38" s="148"/>
      <c r="V38" s="148"/>
      <c r="W38" s="148"/>
      <c r="X38" s="2" t="s">
        <v>115</v>
      </c>
    </row>
    <row r="40" spans="1:28">
      <c r="A40" s="2" t="s">
        <v>138</v>
      </c>
    </row>
    <row r="41" spans="1:28">
      <c r="A41" s="2" t="s">
        <v>139</v>
      </c>
      <c r="H41" s="10" t="s">
        <v>140</v>
      </c>
      <c r="P41" s="15"/>
      <c r="Q41" s="16">
        <v>0.2</v>
      </c>
      <c r="R41" s="2" t="s">
        <v>114</v>
      </c>
      <c r="S41" s="131">
        <f>IF(AND(S16="",S28=""),"",ROUNDDOWN(SUM(S16:W38)*Q41,0))</f>
        <v>0</v>
      </c>
      <c r="T41" s="131"/>
      <c r="U41" s="131"/>
      <c r="V41" s="131"/>
      <c r="W41" s="131"/>
      <c r="X41" s="2" t="s">
        <v>115</v>
      </c>
    </row>
    <row r="42" spans="1:28" ht="8.25" customHeight="1"/>
    <row r="43" spans="1:28">
      <c r="A43" s="2" t="s">
        <v>141</v>
      </c>
      <c r="H43" s="10" t="s">
        <v>142</v>
      </c>
      <c r="P43" s="15"/>
      <c r="Q43" s="16">
        <v>0.3</v>
      </c>
      <c r="R43" s="2" t="s">
        <v>114</v>
      </c>
      <c r="S43" s="131">
        <f>IF(S41="","",ROUNDDOWN(SUM(S16:W41)*Q43,0))</f>
        <v>0</v>
      </c>
      <c r="T43" s="131"/>
      <c r="U43" s="131"/>
      <c r="V43" s="131"/>
      <c r="W43" s="131"/>
      <c r="X43" s="2" t="s">
        <v>115</v>
      </c>
    </row>
    <row r="45" spans="1:28">
      <c r="A45" s="2" t="s">
        <v>143</v>
      </c>
    </row>
    <row r="46" spans="1:28">
      <c r="H46" s="10" t="s">
        <v>144</v>
      </c>
      <c r="P46" s="15"/>
      <c r="R46" s="2" t="s">
        <v>114</v>
      </c>
      <c r="S46" s="131">
        <f>IF(S41="","",SUM(S16:W43))</f>
        <v>0</v>
      </c>
      <c r="T46" s="131"/>
      <c r="U46" s="131"/>
      <c r="V46" s="131"/>
      <c r="W46" s="131"/>
      <c r="X46" s="2" t="s">
        <v>115</v>
      </c>
    </row>
    <row r="48" spans="1:28">
      <c r="A48" s="2" t="s">
        <v>145</v>
      </c>
    </row>
    <row r="49" spans="2:24">
      <c r="B49" s="2" t="s">
        <v>146</v>
      </c>
      <c r="C49" s="13" t="s">
        <v>147</v>
      </c>
      <c r="S49" s="2" t="s">
        <v>114</v>
      </c>
      <c r="T49" s="131">
        <f>IF(OR(G9="",S9=""),0,IF(AND(G8="新規",S8="実施"),SUM(S16:W19)/N16+S23,0))</f>
        <v>0</v>
      </c>
      <c r="U49" s="131"/>
      <c r="V49" s="131"/>
      <c r="W49" s="131"/>
      <c r="X49" s="2" t="s">
        <v>115</v>
      </c>
    </row>
    <row r="50" spans="2:24">
      <c r="B50" s="2" t="s">
        <v>148</v>
      </c>
      <c r="C50" s="13" t="s">
        <v>149</v>
      </c>
      <c r="S50" s="2" t="s">
        <v>114</v>
      </c>
      <c r="T50" s="128">
        <f>IF(T49="",0,(T49*Q41)+(T49+T49*Q41)*Q43)</f>
        <v>0</v>
      </c>
      <c r="U50" s="128"/>
      <c r="V50" s="128"/>
      <c r="W50" s="128"/>
      <c r="X50" s="2" t="s">
        <v>115</v>
      </c>
    </row>
    <row r="51" spans="2:24">
      <c r="B51" s="2" t="s">
        <v>150</v>
      </c>
      <c r="C51" s="13" t="s">
        <v>151</v>
      </c>
      <c r="O51" s="18"/>
      <c r="P51" s="19"/>
      <c r="S51" s="2" t="s">
        <v>114</v>
      </c>
      <c r="T51" s="128">
        <f>IF(T49="",0,T49+T50)</f>
        <v>0</v>
      </c>
      <c r="U51" s="128"/>
      <c r="V51" s="128"/>
      <c r="W51" s="128"/>
      <c r="X51" s="2" t="s">
        <v>115</v>
      </c>
    </row>
    <row r="52" spans="2:24">
      <c r="B52" s="2" t="s">
        <v>152</v>
      </c>
      <c r="C52" s="13" t="s">
        <v>153</v>
      </c>
      <c r="Q52" s="11"/>
      <c r="S52" s="2" t="s">
        <v>114</v>
      </c>
      <c r="T52" s="146">
        <f>IF(AND(S28="",S31=""),0,SUM(S28:W38))</f>
        <v>0</v>
      </c>
      <c r="U52" s="146"/>
      <c r="V52" s="146"/>
      <c r="W52" s="146"/>
      <c r="X52" s="2" t="s">
        <v>115</v>
      </c>
    </row>
    <row r="53" spans="2:24">
      <c r="B53" s="2" t="s">
        <v>154</v>
      </c>
      <c r="C53" s="13" t="s">
        <v>155</v>
      </c>
      <c r="S53" s="2" t="s">
        <v>114</v>
      </c>
      <c r="T53" s="128">
        <f>IF(T52="",0,(T52*Q41)+(T52+T52*Q41)*Q43)</f>
        <v>0</v>
      </c>
      <c r="U53" s="128"/>
      <c r="V53" s="128"/>
      <c r="W53" s="128"/>
      <c r="X53" s="2" t="s">
        <v>115</v>
      </c>
    </row>
    <row r="54" spans="2:24">
      <c r="B54" s="2" t="s">
        <v>156</v>
      </c>
      <c r="C54" s="13" t="s">
        <v>157</v>
      </c>
      <c r="Q54" s="27">
        <f>IF(OR(G8="",S8=""),0,IF(AND(G8="新規",S8="実施"),0.3,IF(AND(G8="変更",S8="症例数追加"),0.3,0)))</f>
        <v>0</v>
      </c>
      <c r="S54" s="2" t="s">
        <v>114</v>
      </c>
      <c r="T54" s="128">
        <f>IF(T52="",0,ROUNDDOWN((T52+T53)*Q54,0))</f>
        <v>0</v>
      </c>
      <c r="U54" s="128"/>
      <c r="V54" s="128"/>
      <c r="W54" s="128"/>
      <c r="X54" s="2" t="s">
        <v>115</v>
      </c>
    </row>
    <row r="55" spans="2:24">
      <c r="B55" s="2" t="s">
        <v>158</v>
      </c>
      <c r="C55" s="13" t="s">
        <v>159</v>
      </c>
      <c r="Q55" s="16">
        <f>IF(OR(G8="",S8=""),0,IF(AND(G8="新規",S8="実施"),0.7,IF(AND(G8="変更",S8="症例数追加"),0.7,1)))</f>
        <v>0</v>
      </c>
      <c r="S55" s="2" t="s">
        <v>114</v>
      </c>
      <c r="T55" s="128">
        <f>IF(T52="",0,SUM(T52:W53)-T54)</f>
        <v>0</v>
      </c>
      <c r="U55" s="128"/>
      <c r="V55" s="128"/>
      <c r="W55" s="128"/>
      <c r="X55" s="2" t="s">
        <v>115</v>
      </c>
    </row>
    <row r="56" spans="2:24" s="24" customFormat="1">
      <c r="B56" s="20" t="s">
        <v>160</v>
      </c>
      <c r="C56" s="21" t="s">
        <v>161</v>
      </c>
      <c r="D56" s="20"/>
      <c r="E56" s="20"/>
      <c r="F56" s="20"/>
      <c r="G56" s="20"/>
      <c r="H56" s="20"/>
      <c r="I56" s="20"/>
      <c r="J56" s="20"/>
      <c r="K56" s="20"/>
      <c r="L56" s="20"/>
      <c r="M56" s="20"/>
      <c r="N56" s="20"/>
      <c r="O56" s="20"/>
      <c r="P56" s="22"/>
      <c r="Q56" s="23"/>
      <c r="R56" s="20"/>
      <c r="S56" s="20" t="s">
        <v>114</v>
      </c>
      <c r="T56" s="143">
        <f>IF(OR(G9="",S9=""),0,IF(AND(G8="新規",S8="実施",N16&lt;1),SUM(S16:W19)/N16,IF(AND(G8="新規",S8="実施",N16&gt;=2),SUM(S16:W19)/N16+S24/I24,IF(AND(G8="変更",S8="期間延長"),SUM(S16:W19)/N16+S24/I24,0))))</f>
        <v>0</v>
      </c>
      <c r="U56" s="143"/>
      <c r="V56" s="143"/>
      <c r="W56" s="143"/>
      <c r="X56" s="20" t="s">
        <v>115</v>
      </c>
    </row>
    <row r="57" spans="2:24" s="24" customFormat="1">
      <c r="B57" s="20" t="s">
        <v>162</v>
      </c>
      <c r="C57" s="21" t="s">
        <v>163</v>
      </c>
      <c r="D57" s="20"/>
      <c r="E57" s="20"/>
      <c r="F57" s="20"/>
      <c r="G57" s="20"/>
      <c r="H57" s="20"/>
      <c r="I57" s="20"/>
      <c r="J57" s="20"/>
      <c r="K57" s="20"/>
      <c r="L57" s="20"/>
      <c r="M57" s="20"/>
      <c r="N57" s="20"/>
      <c r="O57" s="22"/>
      <c r="P57" s="23"/>
      <c r="Q57" s="20"/>
      <c r="R57" s="20"/>
      <c r="S57" s="20" t="s">
        <v>114</v>
      </c>
      <c r="T57" s="143">
        <f>IF(T56="",0,(T56*Q41)+(T56+T56*Q41)*Q43)</f>
        <v>0</v>
      </c>
      <c r="U57" s="143"/>
      <c r="V57" s="143"/>
      <c r="W57" s="143"/>
      <c r="X57" s="20" t="s">
        <v>115</v>
      </c>
    </row>
    <row r="58" spans="2:24" s="24" customFormat="1">
      <c r="B58" s="20" t="s">
        <v>164</v>
      </c>
      <c r="C58" s="21" t="s">
        <v>165</v>
      </c>
      <c r="D58" s="20"/>
      <c r="E58" s="20"/>
      <c r="F58" s="20"/>
      <c r="G58" s="20"/>
      <c r="H58" s="20"/>
      <c r="I58" s="20"/>
      <c r="J58" s="20"/>
      <c r="K58" s="20"/>
      <c r="L58" s="20"/>
      <c r="M58" s="20"/>
      <c r="N58" s="20"/>
      <c r="O58" s="22"/>
      <c r="P58" s="23"/>
      <c r="Q58" s="20"/>
      <c r="R58" s="20"/>
      <c r="S58" s="20" t="s">
        <v>114</v>
      </c>
      <c r="T58" s="128">
        <f>IF(T56="",0,T56+T57)</f>
        <v>0</v>
      </c>
      <c r="U58" s="128"/>
      <c r="V58" s="128"/>
      <c r="W58" s="128"/>
      <c r="X58" s="20" t="s">
        <v>115</v>
      </c>
    </row>
    <row r="59" spans="2:24" s="24" customFormat="1">
      <c r="B59" s="20" t="s">
        <v>166</v>
      </c>
      <c r="C59" s="21" t="s">
        <v>167</v>
      </c>
      <c r="D59" s="20"/>
      <c r="E59" s="20"/>
      <c r="F59" s="20"/>
      <c r="G59" s="20"/>
      <c r="H59" s="20"/>
      <c r="I59" s="20"/>
      <c r="J59" s="20"/>
      <c r="K59" s="20"/>
      <c r="L59" s="20"/>
      <c r="M59" s="20"/>
      <c r="N59" s="20"/>
      <c r="O59" s="22"/>
      <c r="P59" s="23"/>
      <c r="Q59" s="20"/>
      <c r="R59" s="20"/>
      <c r="T59" s="25"/>
      <c r="U59" s="25"/>
      <c r="V59" s="25"/>
      <c r="W59" s="25"/>
    </row>
    <row r="60" spans="2:24">
      <c r="C60" s="21" t="s">
        <v>168</v>
      </c>
      <c r="S60" s="20" t="s">
        <v>114</v>
      </c>
      <c r="T60" s="141">
        <f>IF(S20="",0,S20+S20*Q41+(S20+S20*Q41)*Q43)</f>
        <v>0</v>
      </c>
      <c r="U60" s="141"/>
      <c r="V60" s="141"/>
      <c r="W60" s="141"/>
      <c r="X60" s="20" t="s">
        <v>115</v>
      </c>
    </row>
    <row r="61" spans="2:24">
      <c r="C61" s="21"/>
      <c r="S61" s="20"/>
      <c r="T61" s="1"/>
      <c r="U61" s="1"/>
      <c r="V61" s="1"/>
      <c r="W61" s="1"/>
      <c r="X61" s="20"/>
    </row>
    <row r="62" spans="2:24">
      <c r="B62" s="2" t="s">
        <v>169</v>
      </c>
    </row>
    <row r="63" spans="2:24">
      <c r="C63" s="2" t="s">
        <v>170</v>
      </c>
      <c r="R63" s="2" t="s">
        <v>114</v>
      </c>
      <c r="S63" s="131">
        <f>IF(T52=0,0,(T52+T53)/G10)</f>
        <v>0</v>
      </c>
      <c r="T63" s="131"/>
      <c r="U63" s="131"/>
      <c r="V63" s="131"/>
      <c r="W63" s="131"/>
      <c r="X63" s="2" t="s">
        <v>115</v>
      </c>
    </row>
    <row r="65" spans="1:26">
      <c r="B65" s="2" t="s">
        <v>171</v>
      </c>
      <c r="R65" s="2" t="s">
        <v>114</v>
      </c>
      <c r="S65" s="144">
        <f>T51+T54</f>
        <v>0</v>
      </c>
      <c r="T65" s="144"/>
      <c r="U65" s="144"/>
      <c r="V65" s="144"/>
      <c r="W65" s="144"/>
      <c r="X65" s="2" t="s">
        <v>115</v>
      </c>
    </row>
    <row r="66" spans="1:26">
      <c r="Z66" s="26"/>
    </row>
    <row r="67" spans="1:26">
      <c r="A67" s="19" t="s">
        <v>172</v>
      </c>
    </row>
    <row r="69" spans="1:26">
      <c r="J69" s="12" t="s">
        <v>173</v>
      </c>
      <c r="M69" s="142" t="s">
        <v>174</v>
      </c>
      <c r="N69" s="142"/>
      <c r="O69" s="142"/>
      <c r="P69" s="142"/>
      <c r="Q69" s="142"/>
      <c r="R69" s="142"/>
      <c r="S69" s="142"/>
      <c r="T69" s="142"/>
    </row>
    <row r="70" spans="1:26">
      <c r="M70" s="142" t="s">
        <v>175</v>
      </c>
      <c r="N70" s="142"/>
      <c r="O70" s="142"/>
      <c r="P70" s="142"/>
      <c r="Q70" s="142"/>
      <c r="R70" s="142"/>
      <c r="S70" s="142"/>
      <c r="T70" s="142"/>
    </row>
    <row r="71" spans="1:26">
      <c r="M71" s="142" t="s">
        <v>176</v>
      </c>
      <c r="N71" s="142"/>
      <c r="O71" s="142"/>
      <c r="P71" s="142"/>
      <c r="Q71" s="142"/>
      <c r="R71" s="142"/>
      <c r="S71" s="142"/>
      <c r="T71" s="142"/>
      <c r="V71" t="s">
        <v>177</v>
      </c>
    </row>
    <row r="73" spans="1:26">
      <c r="J73" s="12" t="s">
        <v>178</v>
      </c>
    </row>
    <row r="74" spans="1:26">
      <c r="M74" s="142" t="s">
        <v>179</v>
      </c>
      <c r="N74" s="142"/>
      <c r="O74" s="142"/>
      <c r="P74" s="142"/>
      <c r="Q74" s="142"/>
      <c r="R74" s="142"/>
      <c r="S74" s="142"/>
      <c r="T74" s="142"/>
    </row>
    <row r="75" spans="1:26">
      <c r="M75" s="142" t="s">
        <v>180</v>
      </c>
      <c r="N75" s="142"/>
      <c r="O75" s="142"/>
      <c r="P75" s="142"/>
      <c r="Q75" s="142"/>
      <c r="R75" s="142"/>
      <c r="S75" s="142"/>
      <c r="T75" s="142"/>
      <c r="V75" s="2" t="s">
        <v>177</v>
      </c>
    </row>
    <row r="76" spans="1:26" s="12" customFormat="1" ht="39.75" customHeight="1">
      <c r="A76" s="140" t="s">
        <v>181</v>
      </c>
      <c r="B76" s="140"/>
      <c r="C76" s="140"/>
      <c r="D76" s="140"/>
      <c r="E76" s="140"/>
      <c r="F76" s="140"/>
      <c r="G76" s="140"/>
      <c r="H76" s="140"/>
      <c r="I76" s="140"/>
      <c r="J76" s="140"/>
      <c r="K76" s="140"/>
      <c r="L76" s="140"/>
      <c r="M76" s="140"/>
      <c r="N76" s="140"/>
      <c r="O76" s="140"/>
      <c r="P76" s="140"/>
      <c r="Q76" s="140"/>
      <c r="R76" s="140"/>
      <c r="S76" s="140"/>
      <c r="T76" s="140"/>
      <c r="U76" s="140"/>
      <c r="V76" s="140"/>
      <c r="W76" s="140"/>
      <c r="X76" s="140"/>
    </row>
  </sheetData>
  <sheetProtection sheet="1" selectLockedCells="1"/>
  <mergeCells count="76">
    <mergeCell ref="G1:L1"/>
    <mergeCell ref="D1:F1"/>
    <mergeCell ref="M1:R1"/>
    <mergeCell ref="S1:X1"/>
    <mergeCell ref="M2:R2"/>
    <mergeCell ref="S2:X2"/>
    <mergeCell ref="A2:F2"/>
    <mergeCell ref="G2:L2"/>
    <mergeCell ref="Z13:Z30"/>
    <mergeCell ref="T51:W51"/>
    <mergeCell ref="T56:W56"/>
    <mergeCell ref="T52:W52"/>
    <mergeCell ref="T53:W53"/>
    <mergeCell ref="T54:W54"/>
    <mergeCell ref="T49:W49"/>
    <mergeCell ref="T50:W50"/>
    <mergeCell ref="S33:W33"/>
    <mergeCell ref="S36:W36"/>
    <mergeCell ref="S38:W38"/>
    <mergeCell ref="S41:W41"/>
    <mergeCell ref="S43:W43"/>
    <mergeCell ref="S46:W46"/>
    <mergeCell ref="S28:W28"/>
    <mergeCell ref="S31:W31"/>
    <mergeCell ref="A76:X76"/>
    <mergeCell ref="T55:W55"/>
    <mergeCell ref="T58:W58"/>
    <mergeCell ref="T60:W60"/>
    <mergeCell ref="M69:T69"/>
    <mergeCell ref="M70:T70"/>
    <mergeCell ref="M71:T71"/>
    <mergeCell ref="M75:T75"/>
    <mergeCell ref="M74:T74"/>
    <mergeCell ref="T57:W57"/>
    <mergeCell ref="S63:W63"/>
    <mergeCell ref="S65:W65"/>
    <mergeCell ref="N31:O31"/>
    <mergeCell ref="N28:O28"/>
    <mergeCell ref="S16:W16"/>
    <mergeCell ref="H23:J23"/>
    <mergeCell ref="N23:O23"/>
    <mergeCell ref="S23:W23"/>
    <mergeCell ref="N16:O16"/>
    <mergeCell ref="I28:K28"/>
    <mergeCell ref="I31:K31"/>
    <mergeCell ref="A10:F10"/>
    <mergeCell ref="G10:K10"/>
    <mergeCell ref="M10:R10"/>
    <mergeCell ref="L24:M24"/>
    <mergeCell ref="S24:W24"/>
    <mergeCell ref="H19:J19"/>
    <mergeCell ref="N19:O19"/>
    <mergeCell ref="S19:W19"/>
    <mergeCell ref="L20:M20"/>
    <mergeCell ref="S20:W20"/>
    <mergeCell ref="S10:W10"/>
    <mergeCell ref="A11:F11"/>
    <mergeCell ref="M14:R14"/>
    <mergeCell ref="S14:X14"/>
    <mergeCell ref="G11:X11"/>
    <mergeCell ref="H16:J16"/>
    <mergeCell ref="A9:F9"/>
    <mergeCell ref="G9:L9"/>
    <mergeCell ref="M9:R9"/>
    <mergeCell ref="A4:X4"/>
    <mergeCell ref="A7:F7"/>
    <mergeCell ref="G7:X7"/>
    <mergeCell ref="A6:F6"/>
    <mergeCell ref="A8:F8"/>
    <mergeCell ref="G8:L8"/>
    <mergeCell ref="M8:R8"/>
    <mergeCell ref="S8:X8"/>
    <mergeCell ref="G6:L6"/>
    <mergeCell ref="M6:R6"/>
    <mergeCell ref="S6:X6"/>
    <mergeCell ref="S9:X9"/>
  </mergeCells>
  <phoneticPr fontId="2"/>
  <dataValidations count="6">
    <dataValidation type="list" allowBlank="1" showInputMessage="1" showErrorMessage="1" sqref="N32 N37" xr:uid="{9094C771-7D9C-437F-A3DC-B8E2C42CBDC9}">
      <formula1>"なし,あり"</formula1>
    </dataValidation>
    <dataValidation type="list" allowBlank="1" showInputMessage="1" showErrorMessage="1" sqref="Q36" xr:uid="{0E26D1B8-929B-4615-80F1-7EAB0CFBFBA1}">
      <formula1>"90%,70%,50%,30%"</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G2:L2" xr:uid="{4F412547-C891-45E9-9C60-22D80D40CDA0}">
      <formula1>"A：医薬品,A：医薬品（拡大治験）,B：医療機器,J：再生医療等製品"</formula1>
    </dataValidation>
  </dataValidations>
  <printOptions horizontalCentered="1"/>
  <pageMargins left="0.70866141732283472" right="0.70866141732283472" top="0" bottom="0" header="0.31496062992125984" footer="0.31496062992125984"/>
  <pageSetup paperSize="9" scale="7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7"/>
  <sheetViews>
    <sheetView tabSelected="1" view="pageBreakPreview" zoomScaleNormal="85" zoomScaleSheetLayoutView="100" workbookViewId="0">
      <selection activeCell="O14" sqref="O14"/>
    </sheetView>
  </sheetViews>
  <sheetFormatPr defaultColWidth="3.625" defaultRowHeight="20.100000000000001" customHeight="1"/>
  <cols>
    <col min="1" max="1" width="3.125" style="48" bestFit="1" customWidth="1"/>
    <col min="2" max="2" width="3.625" style="9" customWidth="1"/>
    <col min="3" max="7" width="3.625" style="48" customWidth="1"/>
    <col min="8" max="8" width="3.5" style="7" bestFit="1" customWidth="1"/>
    <col min="9" max="9" width="3.5" style="7" customWidth="1"/>
    <col min="10" max="26" width="3.625" style="7" customWidth="1"/>
    <col min="27" max="27" width="4.625" style="7" customWidth="1"/>
    <col min="28" max="230" width="3.625" style="7"/>
    <col min="231" max="231" width="3.125" style="7" bestFit="1" customWidth="1"/>
    <col min="232" max="237" width="3.625" style="7" customWidth="1"/>
    <col min="238" max="238" width="3" style="7" bestFit="1" customWidth="1"/>
    <col min="239" max="253" width="3.625" style="7" customWidth="1"/>
    <col min="254" max="254" width="4.625" style="7" customWidth="1"/>
    <col min="255" max="486" width="3.625" style="7"/>
    <col min="487" max="487" width="3.125" style="7" bestFit="1" customWidth="1"/>
    <col min="488" max="493" width="3.625" style="7" customWidth="1"/>
    <col min="494" max="494" width="3" style="7" bestFit="1" customWidth="1"/>
    <col min="495" max="509" width="3.625" style="7" customWidth="1"/>
    <col min="510" max="510" width="4.625" style="7" customWidth="1"/>
    <col min="511" max="742" width="3.625" style="7"/>
    <col min="743" max="743" width="3.125" style="7" bestFit="1" customWidth="1"/>
    <col min="744" max="749" width="3.625" style="7" customWidth="1"/>
    <col min="750" max="750" width="3" style="7" bestFit="1" customWidth="1"/>
    <col min="751" max="765" width="3.625" style="7" customWidth="1"/>
    <col min="766" max="766" width="4.625" style="7" customWidth="1"/>
    <col min="767" max="998" width="3.625" style="7"/>
    <col min="999" max="999" width="3.125" style="7" bestFit="1" customWidth="1"/>
    <col min="1000" max="1005" width="3.625" style="7" customWidth="1"/>
    <col min="1006" max="1006" width="3" style="7" bestFit="1" customWidth="1"/>
    <col min="1007" max="1021" width="3.625" style="7" customWidth="1"/>
    <col min="1022" max="1022" width="4.625" style="7" customWidth="1"/>
    <col min="1023" max="1254" width="3.625" style="7"/>
    <col min="1255" max="1255" width="3.125" style="7" bestFit="1" customWidth="1"/>
    <col min="1256" max="1261" width="3.625" style="7" customWidth="1"/>
    <col min="1262" max="1262" width="3" style="7" bestFit="1" customWidth="1"/>
    <col min="1263" max="1277" width="3.625" style="7" customWidth="1"/>
    <col min="1278" max="1278" width="4.625" style="7" customWidth="1"/>
    <col min="1279" max="1510" width="3.625" style="7"/>
    <col min="1511" max="1511" width="3.125" style="7" bestFit="1" customWidth="1"/>
    <col min="1512" max="1517" width="3.625" style="7" customWidth="1"/>
    <col min="1518" max="1518" width="3" style="7" bestFit="1" customWidth="1"/>
    <col min="1519" max="1533" width="3.625" style="7" customWidth="1"/>
    <col min="1534" max="1534" width="4.625" style="7" customWidth="1"/>
    <col min="1535" max="1766" width="3.625" style="7"/>
    <col min="1767" max="1767" width="3.125" style="7" bestFit="1" customWidth="1"/>
    <col min="1768" max="1773" width="3.625" style="7" customWidth="1"/>
    <col min="1774" max="1774" width="3" style="7" bestFit="1" customWidth="1"/>
    <col min="1775" max="1789" width="3.625" style="7" customWidth="1"/>
    <col min="1790" max="1790" width="4.625" style="7" customWidth="1"/>
    <col min="1791" max="2022" width="3.625" style="7"/>
    <col min="2023" max="2023" width="3.125" style="7" bestFit="1" customWidth="1"/>
    <col min="2024" max="2029" width="3.625" style="7" customWidth="1"/>
    <col min="2030" max="2030" width="3" style="7" bestFit="1" customWidth="1"/>
    <col min="2031" max="2045" width="3.625" style="7" customWidth="1"/>
    <col min="2046" max="2046" width="4.625" style="7" customWidth="1"/>
    <col min="2047" max="2278" width="3.625" style="7"/>
    <col min="2279" max="2279" width="3.125" style="7" bestFit="1" customWidth="1"/>
    <col min="2280" max="2285" width="3.625" style="7" customWidth="1"/>
    <col min="2286" max="2286" width="3" style="7" bestFit="1" customWidth="1"/>
    <col min="2287" max="2301" width="3.625" style="7" customWidth="1"/>
    <col min="2302" max="2302" width="4.625" style="7" customWidth="1"/>
    <col min="2303" max="2534" width="3.625" style="7"/>
    <col min="2535" max="2535" width="3.125" style="7" bestFit="1" customWidth="1"/>
    <col min="2536" max="2541" width="3.625" style="7" customWidth="1"/>
    <col min="2542" max="2542" width="3" style="7" bestFit="1" customWidth="1"/>
    <col min="2543" max="2557" width="3.625" style="7" customWidth="1"/>
    <col min="2558" max="2558" width="4.625" style="7" customWidth="1"/>
    <col min="2559" max="2790" width="3.625" style="7"/>
    <col min="2791" max="2791" width="3.125" style="7" bestFit="1" customWidth="1"/>
    <col min="2792" max="2797" width="3.625" style="7" customWidth="1"/>
    <col min="2798" max="2798" width="3" style="7" bestFit="1" customWidth="1"/>
    <col min="2799" max="2813" width="3.625" style="7" customWidth="1"/>
    <col min="2814" max="2814" width="4.625" style="7" customWidth="1"/>
    <col min="2815" max="3046" width="3.625" style="7"/>
    <col min="3047" max="3047" width="3.125" style="7" bestFit="1" customWidth="1"/>
    <col min="3048" max="3053" width="3.625" style="7" customWidth="1"/>
    <col min="3054" max="3054" width="3" style="7" bestFit="1" customWidth="1"/>
    <col min="3055" max="3069" width="3.625" style="7" customWidth="1"/>
    <col min="3070" max="3070" width="4.625" style="7" customWidth="1"/>
    <col min="3071" max="3302" width="3.625" style="7"/>
    <col min="3303" max="3303" width="3.125" style="7" bestFit="1" customWidth="1"/>
    <col min="3304" max="3309" width="3.625" style="7" customWidth="1"/>
    <col min="3310" max="3310" width="3" style="7" bestFit="1" customWidth="1"/>
    <col min="3311" max="3325" width="3.625" style="7" customWidth="1"/>
    <col min="3326" max="3326" width="4.625" style="7" customWidth="1"/>
    <col min="3327" max="3558" width="3.625" style="7"/>
    <col min="3559" max="3559" width="3.125" style="7" bestFit="1" customWidth="1"/>
    <col min="3560" max="3565" width="3.625" style="7" customWidth="1"/>
    <col min="3566" max="3566" width="3" style="7" bestFit="1" customWidth="1"/>
    <col min="3567" max="3581" width="3.625" style="7" customWidth="1"/>
    <col min="3582" max="3582" width="4.625" style="7" customWidth="1"/>
    <col min="3583" max="3814" width="3.625" style="7"/>
    <col min="3815" max="3815" width="3.125" style="7" bestFit="1" customWidth="1"/>
    <col min="3816" max="3821" width="3.625" style="7" customWidth="1"/>
    <col min="3822" max="3822" width="3" style="7" bestFit="1" customWidth="1"/>
    <col min="3823" max="3837" width="3.625" style="7" customWidth="1"/>
    <col min="3838" max="3838" width="4.625" style="7" customWidth="1"/>
    <col min="3839" max="4070" width="3.625" style="7"/>
    <col min="4071" max="4071" width="3.125" style="7" bestFit="1" customWidth="1"/>
    <col min="4072" max="4077" width="3.625" style="7" customWidth="1"/>
    <col min="4078" max="4078" width="3" style="7" bestFit="1" customWidth="1"/>
    <col min="4079" max="4093" width="3.625" style="7" customWidth="1"/>
    <col min="4094" max="4094" width="4.625" style="7" customWidth="1"/>
    <col min="4095" max="4326" width="3.625" style="7"/>
    <col min="4327" max="4327" width="3.125" style="7" bestFit="1" customWidth="1"/>
    <col min="4328" max="4333" width="3.625" style="7" customWidth="1"/>
    <col min="4334" max="4334" width="3" style="7" bestFit="1" customWidth="1"/>
    <col min="4335" max="4349" width="3.625" style="7" customWidth="1"/>
    <col min="4350" max="4350" width="4.625" style="7" customWidth="1"/>
    <col min="4351" max="4582" width="3.625" style="7"/>
    <col min="4583" max="4583" width="3.125" style="7" bestFit="1" customWidth="1"/>
    <col min="4584" max="4589" width="3.625" style="7" customWidth="1"/>
    <col min="4590" max="4590" width="3" style="7" bestFit="1" customWidth="1"/>
    <col min="4591" max="4605" width="3.625" style="7" customWidth="1"/>
    <col min="4606" max="4606" width="4.625" style="7" customWidth="1"/>
    <col min="4607" max="4838" width="3.625" style="7"/>
    <col min="4839" max="4839" width="3.125" style="7" bestFit="1" customWidth="1"/>
    <col min="4840" max="4845" width="3.625" style="7" customWidth="1"/>
    <col min="4846" max="4846" width="3" style="7" bestFit="1" customWidth="1"/>
    <col min="4847" max="4861" width="3.625" style="7" customWidth="1"/>
    <col min="4862" max="4862" width="4.625" style="7" customWidth="1"/>
    <col min="4863" max="5094" width="3.625" style="7"/>
    <col min="5095" max="5095" width="3.125" style="7" bestFit="1" customWidth="1"/>
    <col min="5096" max="5101" width="3.625" style="7" customWidth="1"/>
    <col min="5102" max="5102" width="3" style="7" bestFit="1" customWidth="1"/>
    <col min="5103" max="5117" width="3.625" style="7" customWidth="1"/>
    <col min="5118" max="5118" width="4.625" style="7" customWidth="1"/>
    <col min="5119" max="5350" width="3.625" style="7"/>
    <col min="5351" max="5351" width="3.125" style="7" bestFit="1" customWidth="1"/>
    <col min="5352" max="5357" width="3.625" style="7" customWidth="1"/>
    <col min="5358" max="5358" width="3" style="7" bestFit="1" customWidth="1"/>
    <col min="5359" max="5373" width="3.625" style="7" customWidth="1"/>
    <col min="5374" max="5374" width="4.625" style="7" customWidth="1"/>
    <col min="5375" max="5606" width="3.625" style="7"/>
    <col min="5607" max="5607" width="3.125" style="7" bestFit="1" customWidth="1"/>
    <col min="5608" max="5613" width="3.625" style="7" customWidth="1"/>
    <col min="5614" max="5614" width="3" style="7" bestFit="1" customWidth="1"/>
    <col min="5615" max="5629" width="3.625" style="7" customWidth="1"/>
    <col min="5630" max="5630" width="4.625" style="7" customWidth="1"/>
    <col min="5631" max="5862" width="3.625" style="7"/>
    <col min="5863" max="5863" width="3.125" style="7" bestFit="1" customWidth="1"/>
    <col min="5864" max="5869" width="3.625" style="7" customWidth="1"/>
    <col min="5870" max="5870" width="3" style="7" bestFit="1" customWidth="1"/>
    <col min="5871" max="5885" width="3.625" style="7" customWidth="1"/>
    <col min="5886" max="5886" width="4.625" style="7" customWidth="1"/>
    <col min="5887" max="6118" width="3.625" style="7"/>
    <col min="6119" max="6119" width="3.125" style="7" bestFit="1" customWidth="1"/>
    <col min="6120" max="6125" width="3.625" style="7" customWidth="1"/>
    <col min="6126" max="6126" width="3" style="7" bestFit="1" customWidth="1"/>
    <col min="6127" max="6141" width="3.625" style="7" customWidth="1"/>
    <col min="6142" max="6142" width="4.625" style="7" customWidth="1"/>
    <col min="6143" max="6374" width="3.625" style="7"/>
    <col min="6375" max="6375" width="3.125" style="7" bestFit="1" customWidth="1"/>
    <col min="6376" max="6381" width="3.625" style="7" customWidth="1"/>
    <col min="6382" max="6382" width="3" style="7" bestFit="1" customWidth="1"/>
    <col min="6383" max="6397" width="3.625" style="7" customWidth="1"/>
    <col min="6398" max="6398" width="4.625" style="7" customWidth="1"/>
    <col min="6399" max="6630" width="3.625" style="7"/>
    <col min="6631" max="6631" width="3.125" style="7" bestFit="1" customWidth="1"/>
    <col min="6632" max="6637" width="3.625" style="7" customWidth="1"/>
    <col min="6638" max="6638" width="3" style="7" bestFit="1" customWidth="1"/>
    <col min="6639" max="6653" width="3.625" style="7" customWidth="1"/>
    <col min="6654" max="6654" width="4.625" style="7" customWidth="1"/>
    <col min="6655" max="6886" width="3.625" style="7"/>
    <col min="6887" max="6887" width="3.125" style="7" bestFit="1" customWidth="1"/>
    <col min="6888" max="6893" width="3.625" style="7" customWidth="1"/>
    <col min="6894" max="6894" width="3" style="7" bestFit="1" customWidth="1"/>
    <col min="6895" max="6909" width="3.625" style="7" customWidth="1"/>
    <col min="6910" max="6910" width="4.625" style="7" customWidth="1"/>
    <col min="6911" max="7142" width="3.625" style="7"/>
    <col min="7143" max="7143" width="3.125" style="7" bestFit="1" customWidth="1"/>
    <col min="7144" max="7149" width="3.625" style="7" customWidth="1"/>
    <col min="7150" max="7150" width="3" style="7" bestFit="1" customWidth="1"/>
    <col min="7151" max="7165" width="3.625" style="7" customWidth="1"/>
    <col min="7166" max="7166" width="4.625" style="7" customWidth="1"/>
    <col min="7167" max="7398" width="3.625" style="7"/>
    <col min="7399" max="7399" width="3.125" style="7" bestFit="1" customWidth="1"/>
    <col min="7400" max="7405" width="3.625" style="7" customWidth="1"/>
    <col min="7406" max="7406" width="3" style="7" bestFit="1" customWidth="1"/>
    <col min="7407" max="7421" width="3.625" style="7" customWidth="1"/>
    <col min="7422" max="7422" width="4.625" style="7" customWidth="1"/>
    <col min="7423" max="7654" width="3.625" style="7"/>
    <col min="7655" max="7655" width="3.125" style="7" bestFit="1" customWidth="1"/>
    <col min="7656" max="7661" width="3.625" style="7" customWidth="1"/>
    <col min="7662" max="7662" width="3" style="7" bestFit="1" customWidth="1"/>
    <col min="7663" max="7677" width="3.625" style="7" customWidth="1"/>
    <col min="7678" max="7678" width="4.625" style="7" customWidth="1"/>
    <col min="7679" max="7910" width="3.625" style="7"/>
    <col min="7911" max="7911" width="3.125" style="7" bestFit="1" customWidth="1"/>
    <col min="7912" max="7917" width="3.625" style="7" customWidth="1"/>
    <col min="7918" max="7918" width="3" style="7" bestFit="1" customWidth="1"/>
    <col min="7919" max="7933" width="3.625" style="7" customWidth="1"/>
    <col min="7934" max="7934" width="4.625" style="7" customWidth="1"/>
    <col min="7935" max="8166" width="3.625" style="7"/>
    <col min="8167" max="8167" width="3.125" style="7" bestFit="1" customWidth="1"/>
    <col min="8168" max="8173" width="3.625" style="7" customWidth="1"/>
    <col min="8174" max="8174" width="3" style="7" bestFit="1" customWidth="1"/>
    <col min="8175" max="8189" width="3.625" style="7" customWidth="1"/>
    <col min="8190" max="8190" width="4.625" style="7" customWidth="1"/>
    <col min="8191" max="8422" width="3.625" style="7"/>
    <col min="8423" max="8423" width="3.125" style="7" bestFit="1" customWidth="1"/>
    <col min="8424" max="8429" width="3.625" style="7" customWidth="1"/>
    <col min="8430" max="8430" width="3" style="7" bestFit="1" customWidth="1"/>
    <col min="8431" max="8445" width="3.625" style="7" customWidth="1"/>
    <col min="8446" max="8446" width="4.625" style="7" customWidth="1"/>
    <col min="8447" max="8678" width="3.625" style="7"/>
    <col min="8679" max="8679" width="3.125" style="7" bestFit="1" customWidth="1"/>
    <col min="8680" max="8685" width="3.625" style="7" customWidth="1"/>
    <col min="8686" max="8686" width="3" style="7" bestFit="1" customWidth="1"/>
    <col min="8687" max="8701" width="3.625" style="7" customWidth="1"/>
    <col min="8702" max="8702" width="4.625" style="7" customWidth="1"/>
    <col min="8703" max="8934" width="3.625" style="7"/>
    <col min="8935" max="8935" width="3.125" style="7" bestFit="1" customWidth="1"/>
    <col min="8936" max="8941" width="3.625" style="7" customWidth="1"/>
    <col min="8942" max="8942" width="3" style="7" bestFit="1" customWidth="1"/>
    <col min="8943" max="8957" width="3.625" style="7" customWidth="1"/>
    <col min="8958" max="8958" width="4.625" style="7" customWidth="1"/>
    <col min="8959" max="9190" width="3.625" style="7"/>
    <col min="9191" max="9191" width="3.125" style="7" bestFit="1" customWidth="1"/>
    <col min="9192" max="9197" width="3.625" style="7" customWidth="1"/>
    <col min="9198" max="9198" width="3" style="7" bestFit="1" customWidth="1"/>
    <col min="9199" max="9213" width="3.625" style="7" customWidth="1"/>
    <col min="9214" max="9214" width="4.625" style="7" customWidth="1"/>
    <col min="9215" max="9446" width="3.625" style="7"/>
    <col min="9447" max="9447" width="3.125" style="7" bestFit="1" customWidth="1"/>
    <col min="9448" max="9453" width="3.625" style="7" customWidth="1"/>
    <col min="9454" max="9454" width="3" style="7" bestFit="1" customWidth="1"/>
    <col min="9455" max="9469" width="3.625" style="7" customWidth="1"/>
    <col min="9470" max="9470" width="4.625" style="7" customWidth="1"/>
    <col min="9471" max="9702" width="3.625" style="7"/>
    <col min="9703" max="9703" width="3.125" style="7" bestFit="1" customWidth="1"/>
    <col min="9704" max="9709" width="3.625" style="7" customWidth="1"/>
    <col min="9710" max="9710" width="3" style="7" bestFit="1" customWidth="1"/>
    <col min="9711" max="9725" width="3.625" style="7" customWidth="1"/>
    <col min="9726" max="9726" width="4.625" style="7" customWidth="1"/>
    <col min="9727" max="9958" width="3.625" style="7"/>
    <col min="9959" max="9959" width="3.125" style="7" bestFit="1" customWidth="1"/>
    <col min="9960" max="9965" width="3.625" style="7" customWidth="1"/>
    <col min="9966" max="9966" width="3" style="7" bestFit="1" customWidth="1"/>
    <col min="9967" max="9981" width="3.625" style="7" customWidth="1"/>
    <col min="9982" max="9982" width="4.625" style="7" customWidth="1"/>
    <col min="9983" max="10214" width="3.625" style="7"/>
    <col min="10215" max="10215" width="3.125" style="7" bestFit="1" customWidth="1"/>
    <col min="10216" max="10221" width="3.625" style="7" customWidth="1"/>
    <col min="10222" max="10222" width="3" style="7" bestFit="1" customWidth="1"/>
    <col min="10223" max="10237" width="3.625" style="7" customWidth="1"/>
    <col min="10238" max="10238" width="4.625" style="7" customWidth="1"/>
    <col min="10239" max="10470" width="3.625" style="7"/>
    <col min="10471" max="10471" width="3.125" style="7" bestFit="1" customWidth="1"/>
    <col min="10472" max="10477" width="3.625" style="7" customWidth="1"/>
    <col min="10478" max="10478" width="3" style="7" bestFit="1" customWidth="1"/>
    <col min="10479" max="10493" width="3.625" style="7" customWidth="1"/>
    <col min="10494" max="10494" width="4.625" style="7" customWidth="1"/>
    <col min="10495" max="10726" width="3.625" style="7"/>
    <col min="10727" max="10727" width="3.125" style="7" bestFit="1" customWidth="1"/>
    <col min="10728" max="10733" width="3.625" style="7" customWidth="1"/>
    <col min="10734" max="10734" width="3" style="7" bestFit="1" customWidth="1"/>
    <col min="10735" max="10749" width="3.625" style="7" customWidth="1"/>
    <col min="10750" max="10750" width="4.625" style="7" customWidth="1"/>
    <col min="10751" max="10982" width="3.625" style="7"/>
    <col min="10983" max="10983" width="3.125" style="7" bestFit="1" customWidth="1"/>
    <col min="10984" max="10989" width="3.625" style="7" customWidth="1"/>
    <col min="10990" max="10990" width="3" style="7" bestFit="1" customWidth="1"/>
    <col min="10991" max="11005" width="3.625" style="7" customWidth="1"/>
    <col min="11006" max="11006" width="4.625" style="7" customWidth="1"/>
    <col min="11007" max="11238" width="3.625" style="7"/>
    <col min="11239" max="11239" width="3.125" style="7" bestFit="1" customWidth="1"/>
    <col min="11240" max="11245" width="3.625" style="7" customWidth="1"/>
    <col min="11246" max="11246" width="3" style="7" bestFit="1" customWidth="1"/>
    <col min="11247" max="11261" width="3.625" style="7" customWidth="1"/>
    <col min="11262" max="11262" width="4.625" style="7" customWidth="1"/>
    <col min="11263" max="11494" width="3.625" style="7"/>
    <col min="11495" max="11495" width="3.125" style="7" bestFit="1" customWidth="1"/>
    <col min="11496" max="11501" width="3.625" style="7" customWidth="1"/>
    <col min="11502" max="11502" width="3" style="7" bestFit="1" customWidth="1"/>
    <col min="11503" max="11517" width="3.625" style="7" customWidth="1"/>
    <col min="11518" max="11518" width="4.625" style="7" customWidth="1"/>
    <col min="11519" max="11750" width="3.625" style="7"/>
    <col min="11751" max="11751" width="3.125" style="7" bestFit="1" customWidth="1"/>
    <col min="11752" max="11757" width="3.625" style="7" customWidth="1"/>
    <col min="11758" max="11758" width="3" style="7" bestFit="1" customWidth="1"/>
    <col min="11759" max="11773" width="3.625" style="7" customWidth="1"/>
    <col min="11774" max="11774" width="4.625" style="7" customWidth="1"/>
    <col min="11775" max="12006" width="3.625" style="7"/>
    <col min="12007" max="12007" width="3.125" style="7" bestFit="1" customWidth="1"/>
    <col min="12008" max="12013" width="3.625" style="7" customWidth="1"/>
    <col min="12014" max="12014" width="3" style="7" bestFit="1" customWidth="1"/>
    <col min="12015" max="12029" width="3.625" style="7" customWidth="1"/>
    <col min="12030" max="12030" width="4.625" style="7" customWidth="1"/>
    <col min="12031" max="12262" width="3.625" style="7"/>
    <col min="12263" max="12263" width="3.125" style="7" bestFit="1" customWidth="1"/>
    <col min="12264" max="12269" width="3.625" style="7" customWidth="1"/>
    <col min="12270" max="12270" width="3" style="7" bestFit="1" customWidth="1"/>
    <col min="12271" max="12285" width="3.625" style="7" customWidth="1"/>
    <col min="12286" max="12286" width="4.625" style="7" customWidth="1"/>
    <col min="12287" max="12518" width="3.625" style="7"/>
    <col min="12519" max="12519" width="3.125" style="7" bestFit="1" customWidth="1"/>
    <col min="12520" max="12525" width="3.625" style="7" customWidth="1"/>
    <col min="12526" max="12526" width="3" style="7" bestFit="1" customWidth="1"/>
    <col min="12527" max="12541" width="3.625" style="7" customWidth="1"/>
    <col min="12542" max="12542" width="4.625" style="7" customWidth="1"/>
    <col min="12543" max="12774" width="3.625" style="7"/>
    <col min="12775" max="12775" width="3.125" style="7" bestFit="1" customWidth="1"/>
    <col min="12776" max="12781" width="3.625" style="7" customWidth="1"/>
    <col min="12782" max="12782" width="3" style="7" bestFit="1" customWidth="1"/>
    <col min="12783" max="12797" width="3.625" style="7" customWidth="1"/>
    <col min="12798" max="12798" width="4.625" style="7" customWidth="1"/>
    <col min="12799" max="13030" width="3.625" style="7"/>
    <col min="13031" max="13031" width="3.125" style="7" bestFit="1" customWidth="1"/>
    <col min="13032" max="13037" width="3.625" style="7" customWidth="1"/>
    <col min="13038" max="13038" width="3" style="7" bestFit="1" customWidth="1"/>
    <col min="13039" max="13053" width="3.625" style="7" customWidth="1"/>
    <col min="13054" max="13054" width="4.625" style="7" customWidth="1"/>
    <col min="13055" max="13286" width="3.625" style="7"/>
    <col min="13287" max="13287" width="3.125" style="7" bestFit="1" customWidth="1"/>
    <col min="13288" max="13293" width="3.625" style="7" customWidth="1"/>
    <col min="13294" max="13294" width="3" style="7" bestFit="1" customWidth="1"/>
    <col min="13295" max="13309" width="3.625" style="7" customWidth="1"/>
    <col min="13310" max="13310" width="4.625" style="7" customWidth="1"/>
    <col min="13311" max="13542" width="3.625" style="7"/>
    <col min="13543" max="13543" width="3.125" style="7" bestFit="1" customWidth="1"/>
    <col min="13544" max="13549" width="3.625" style="7" customWidth="1"/>
    <col min="13550" max="13550" width="3" style="7" bestFit="1" customWidth="1"/>
    <col min="13551" max="13565" width="3.625" style="7" customWidth="1"/>
    <col min="13566" max="13566" width="4.625" style="7" customWidth="1"/>
    <col min="13567" max="13798" width="3.625" style="7"/>
    <col min="13799" max="13799" width="3.125" style="7" bestFit="1" customWidth="1"/>
    <col min="13800" max="13805" width="3.625" style="7" customWidth="1"/>
    <col min="13806" max="13806" width="3" style="7" bestFit="1" customWidth="1"/>
    <col min="13807" max="13821" width="3.625" style="7" customWidth="1"/>
    <col min="13822" max="13822" width="4.625" style="7" customWidth="1"/>
    <col min="13823" max="14054" width="3.625" style="7"/>
    <col min="14055" max="14055" width="3.125" style="7" bestFit="1" customWidth="1"/>
    <col min="14056" max="14061" width="3.625" style="7" customWidth="1"/>
    <col min="14062" max="14062" width="3" style="7" bestFit="1" customWidth="1"/>
    <col min="14063" max="14077" width="3.625" style="7" customWidth="1"/>
    <col min="14078" max="14078" width="4.625" style="7" customWidth="1"/>
    <col min="14079" max="14310" width="3.625" style="7"/>
    <col min="14311" max="14311" width="3.125" style="7" bestFit="1" customWidth="1"/>
    <col min="14312" max="14317" width="3.625" style="7" customWidth="1"/>
    <col min="14318" max="14318" width="3" style="7" bestFit="1" customWidth="1"/>
    <col min="14319" max="14333" width="3.625" style="7" customWidth="1"/>
    <col min="14334" max="14334" width="4.625" style="7" customWidth="1"/>
    <col min="14335" max="14566" width="3.625" style="7"/>
    <col min="14567" max="14567" width="3.125" style="7" bestFit="1" customWidth="1"/>
    <col min="14568" max="14573" width="3.625" style="7" customWidth="1"/>
    <col min="14574" max="14574" width="3" style="7" bestFit="1" customWidth="1"/>
    <col min="14575" max="14589" width="3.625" style="7" customWidth="1"/>
    <col min="14590" max="14590" width="4.625" style="7" customWidth="1"/>
    <col min="14591" max="14822" width="3.625" style="7"/>
    <col min="14823" max="14823" width="3.125" style="7" bestFit="1" customWidth="1"/>
    <col min="14824" max="14829" width="3.625" style="7" customWidth="1"/>
    <col min="14830" max="14830" width="3" style="7" bestFit="1" customWidth="1"/>
    <col min="14831" max="14845" width="3.625" style="7" customWidth="1"/>
    <col min="14846" max="14846" width="4.625" style="7" customWidth="1"/>
    <col min="14847" max="15078" width="3.625" style="7"/>
    <col min="15079" max="15079" width="3.125" style="7" bestFit="1" customWidth="1"/>
    <col min="15080" max="15085" width="3.625" style="7" customWidth="1"/>
    <col min="15086" max="15086" width="3" style="7" bestFit="1" customWidth="1"/>
    <col min="15087" max="15101" width="3.625" style="7" customWidth="1"/>
    <col min="15102" max="15102" width="4.625" style="7" customWidth="1"/>
    <col min="15103" max="15334" width="3.625" style="7"/>
    <col min="15335" max="15335" width="3.125" style="7" bestFit="1" customWidth="1"/>
    <col min="15336" max="15341" width="3.625" style="7" customWidth="1"/>
    <col min="15342" max="15342" width="3" style="7" bestFit="1" customWidth="1"/>
    <col min="15343" max="15357" width="3.625" style="7" customWidth="1"/>
    <col min="15358" max="15358" width="4.625" style="7" customWidth="1"/>
    <col min="15359" max="15590" width="3.625" style="7"/>
    <col min="15591" max="15591" width="3.125" style="7" bestFit="1" customWidth="1"/>
    <col min="15592" max="15597" width="3.625" style="7" customWidth="1"/>
    <col min="15598" max="15598" width="3" style="7" bestFit="1" customWidth="1"/>
    <col min="15599" max="15613" width="3.625" style="7" customWidth="1"/>
    <col min="15614" max="15614" width="4.625" style="7" customWidth="1"/>
    <col min="15615" max="15846" width="3.625" style="7"/>
    <col min="15847" max="15847" width="3.125" style="7" bestFit="1" customWidth="1"/>
    <col min="15848" max="15853" width="3.625" style="7" customWidth="1"/>
    <col min="15854" max="15854" width="3" style="7" bestFit="1" customWidth="1"/>
    <col min="15855" max="15869" width="3.625" style="7" customWidth="1"/>
    <col min="15870" max="15870" width="4.625" style="7" customWidth="1"/>
    <col min="15871" max="16102" width="3.625" style="7"/>
    <col min="16103" max="16103" width="3.125" style="7" bestFit="1" customWidth="1"/>
    <col min="16104" max="16109" width="3.625" style="7" customWidth="1"/>
    <col min="16110" max="16110" width="3" style="7" bestFit="1" customWidth="1"/>
    <col min="16111" max="16125" width="3.625" style="7" customWidth="1"/>
    <col min="16126" max="16126" width="4.625" style="7" customWidth="1"/>
    <col min="16127" max="16384" width="3.625" style="7"/>
  </cols>
  <sheetData>
    <row r="1" spans="1:27" ht="20.100000000000001" customHeight="1">
      <c r="A1" s="2" t="s">
        <v>182</v>
      </c>
      <c r="B1" s="2"/>
      <c r="C1" s="2"/>
      <c r="D1" s="133" t="s">
        <v>183</v>
      </c>
      <c r="E1" s="133"/>
      <c r="F1" s="133"/>
      <c r="G1" s="133"/>
      <c r="H1" s="133" t="str">
        <f>IF(治験経費1_経費算出基準!G1="","",治験経費1_経費算出基準!G1)</f>
        <v/>
      </c>
      <c r="I1" s="133"/>
      <c r="J1" s="133"/>
      <c r="K1" s="133"/>
      <c r="L1" s="133"/>
      <c r="M1" s="133"/>
      <c r="N1" s="133"/>
      <c r="O1" s="133" t="s">
        <v>93</v>
      </c>
      <c r="P1" s="133"/>
      <c r="Q1" s="133"/>
      <c r="R1" s="133"/>
      <c r="S1" s="133"/>
      <c r="T1" s="133"/>
      <c r="U1" s="133" t="str">
        <f>IF(治験経費1_経費算出基準!S1="","",治験経費1_経費算出基準!S1)</f>
        <v/>
      </c>
      <c r="V1" s="133"/>
      <c r="W1" s="133"/>
      <c r="X1" s="133"/>
      <c r="Y1" s="133"/>
      <c r="Z1" s="133"/>
      <c r="AA1" s="133"/>
    </row>
    <row r="2" spans="1:27" ht="20.100000000000001" customHeight="1">
      <c r="A2" s="114" t="s">
        <v>6</v>
      </c>
      <c r="B2" s="114"/>
      <c r="C2" s="114"/>
      <c r="D2" s="114"/>
      <c r="E2" s="114"/>
      <c r="F2" s="114"/>
      <c r="G2" s="114"/>
      <c r="H2" s="133" t="str">
        <f>IF(治験経費1_経費算出基準!G2="","",治験経費1_経費算出基準!G2)</f>
        <v/>
      </c>
      <c r="I2" s="133"/>
      <c r="J2" s="133"/>
      <c r="K2" s="133"/>
      <c r="L2" s="133"/>
      <c r="M2" s="133"/>
      <c r="N2" s="189"/>
      <c r="O2" s="133" t="s">
        <v>8</v>
      </c>
      <c r="P2" s="133"/>
      <c r="Q2" s="133"/>
      <c r="R2" s="133"/>
      <c r="S2" s="133"/>
      <c r="T2" s="133"/>
      <c r="U2" s="190" t="str">
        <f>IF(治験経費1_経費算出基準!S2="","",治験経費1_経費算出基準!S2)</f>
        <v>20xx/xx/xx</v>
      </c>
      <c r="V2" s="190"/>
      <c r="W2" s="190"/>
      <c r="X2" s="190"/>
      <c r="Y2" s="190"/>
      <c r="Z2" s="190"/>
      <c r="AA2" s="190"/>
    </row>
    <row r="3" spans="1:27" customFormat="1" ht="7.35" customHeight="1">
      <c r="A3" s="28"/>
      <c r="F3" s="29"/>
      <c r="G3" s="29"/>
    </row>
    <row r="4" spans="1:27" s="5" customFormat="1" ht="26.25" customHeight="1">
      <c r="A4" s="191" t="s">
        <v>184</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row>
    <row r="5" spans="1:27"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93" t="s">
        <v>96</v>
      </c>
      <c r="B6" s="194"/>
      <c r="C6" s="194"/>
      <c r="D6" s="194"/>
      <c r="E6" s="194"/>
      <c r="F6" s="194"/>
      <c r="G6" s="195"/>
      <c r="H6" s="104" t="str">
        <f>IF(治験経費1_経費算出基準!G6="","",治験経費1_経費算出基準!G6)</f>
        <v/>
      </c>
      <c r="I6" s="158"/>
      <c r="J6" s="158"/>
      <c r="K6" s="158"/>
      <c r="L6" s="158"/>
      <c r="M6" s="158"/>
      <c r="N6" s="159"/>
      <c r="O6" s="175" t="s">
        <v>97</v>
      </c>
      <c r="P6" s="176"/>
      <c r="Q6" s="176"/>
      <c r="R6" s="176"/>
      <c r="S6" s="176"/>
      <c r="T6" s="177"/>
      <c r="U6" s="175" t="str">
        <f>IF(治験経費1_経費算出基準!S6="","",治験経費1_経費算出基準!S6)</f>
        <v/>
      </c>
      <c r="V6" s="176"/>
      <c r="W6" s="176"/>
      <c r="X6" s="176"/>
      <c r="Y6" s="176"/>
      <c r="Z6" s="176"/>
      <c r="AA6" s="177"/>
    </row>
    <row r="7" spans="1:27" ht="34.5" customHeight="1">
      <c r="A7" s="104" t="s">
        <v>185</v>
      </c>
      <c r="B7" s="158"/>
      <c r="C7" s="158"/>
      <c r="D7" s="158"/>
      <c r="E7" s="158"/>
      <c r="F7" s="158"/>
      <c r="G7" s="159"/>
      <c r="H7" s="160" t="str">
        <f>IF(治験経費1_経費算出基準!G7="","",治験経費1_経費算出基準!G7)</f>
        <v/>
      </c>
      <c r="I7" s="161"/>
      <c r="J7" s="161"/>
      <c r="K7" s="161"/>
      <c r="L7" s="161"/>
      <c r="M7" s="161"/>
      <c r="N7" s="161"/>
      <c r="O7" s="161"/>
      <c r="P7" s="161"/>
      <c r="Q7" s="161"/>
      <c r="R7" s="161"/>
      <c r="S7" s="161"/>
      <c r="T7" s="161"/>
      <c r="U7" s="161"/>
      <c r="V7" s="161"/>
      <c r="W7" s="161"/>
      <c r="X7" s="161"/>
      <c r="Y7" s="161"/>
      <c r="Z7" s="161"/>
      <c r="AA7" s="162"/>
    </row>
    <row r="8" spans="1:27" ht="25.5" customHeight="1">
      <c r="A8" s="104" t="s">
        <v>99</v>
      </c>
      <c r="B8" s="158"/>
      <c r="C8" s="158"/>
      <c r="D8" s="158"/>
      <c r="E8" s="158"/>
      <c r="F8" s="158"/>
      <c r="G8" s="159"/>
      <c r="H8" s="104" t="str">
        <f>IF(治験経費1_経費算出基準!G8="","",治験経費1_経費算出基準!G8)</f>
        <v/>
      </c>
      <c r="I8" s="158"/>
      <c r="J8" s="158"/>
      <c r="K8" s="158"/>
      <c r="L8" s="158"/>
      <c r="M8" s="158"/>
      <c r="N8" s="159"/>
      <c r="O8" s="175" t="s">
        <v>186</v>
      </c>
      <c r="P8" s="176"/>
      <c r="Q8" s="176"/>
      <c r="R8" s="176"/>
      <c r="S8" s="176"/>
      <c r="T8" s="177"/>
      <c r="U8" s="175" t="str">
        <f>IF(治験経費1_経費算出基準!S8="","",治験経費1_経費算出基準!S8)</f>
        <v/>
      </c>
      <c r="V8" s="176"/>
      <c r="W8" s="176"/>
      <c r="X8" s="176"/>
      <c r="Y8" s="176"/>
      <c r="Z8" s="176"/>
      <c r="AA8" s="177"/>
    </row>
    <row r="9" spans="1:27" s="5" customFormat="1" ht="19.350000000000001" customHeight="1">
      <c r="A9" s="192" t="s">
        <v>187</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row>
    <row r="10" spans="1:27" ht="7.35" customHeight="1">
      <c r="A10" s="30"/>
      <c r="B10" s="30"/>
      <c r="C10" s="30"/>
      <c r="D10" s="30"/>
      <c r="E10" s="30"/>
      <c r="F10" s="30"/>
      <c r="G10" s="30"/>
      <c r="H10" s="31"/>
      <c r="I10" s="31"/>
      <c r="J10" s="31"/>
      <c r="K10" s="31"/>
      <c r="L10" s="31"/>
      <c r="M10" s="31"/>
      <c r="N10" s="31"/>
      <c r="O10" s="31"/>
      <c r="P10" s="31"/>
      <c r="Q10" s="31"/>
      <c r="R10" s="31"/>
      <c r="S10" s="31"/>
      <c r="T10" s="31"/>
      <c r="U10" s="31"/>
      <c r="V10" s="31"/>
      <c r="W10" s="31"/>
      <c r="X10" s="31"/>
      <c r="Y10" s="31"/>
      <c r="Z10" s="31"/>
      <c r="AA10" s="31"/>
    </row>
    <row r="11" spans="1:27" ht="19.5" customHeight="1">
      <c r="A11" s="163" t="s">
        <v>188</v>
      </c>
      <c r="B11" s="164"/>
      <c r="C11" s="164"/>
      <c r="D11" s="164"/>
      <c r="E11" s="164"/>
      <c r="F11" s="164"/>
      <c r="G11" s="165"/>
      <c r="H11" s="172" t="s">
        <v>189</v>
      </c>
      <c r="I11" s="175" t="s">
        <v>190</v>
      </c>
      <c r="J11" s="176"/>
      <c r="K11" s="176"/>
      <c r="L11" s="176"/>
      <c r="M11" s="176"/>
      <c r="N11" s="176"/>
      <c r="O11" s="176"/>
      <c r="P11" s="176"/>
      <c r="Q11" s="176"/>
      <c r="R11" s="176"/>
      <c r="S11" s="176"/>
      <c r="T11" s="176"/>
      <c r="U11" s="176"/>
      <c r="V11" s="176"/>
      <c r="W11" s="176"/>
      <c r="X11" s="176"/>
      <c r="Y11" s="176"/>
      <c r="Z11" s="176"/>
      <c r="AA11" s="177"/>
    </row>
    <row r="12" spans="1:27" ht="20.100000000000001" customHeight="1">
      <c r="A12" s="166"/>
      <c r="B12" s="167"/>
      <c r="C12" s="167"/>
      <c r="D12" s="167"/>
      <c r="E12" s="167"/>
      <c r="F12" s="167"/>
      <c r="G12" s="168"/>
      <c r="H12" s="172"/>
      <c r="I12" s="197" t="s">
        <v>191</v>
      </c>
      <c r="J12" s="198"/>
      <c r="K12" s="198"/>
      <c r="L12" s="198"/>
      <c r="M12" s="198"/>
      <c r="N12" s="199"/>
      <c r="O12" s="197" t="s">
        <v>192</v>
      </c>
      <c r="P12" s="198"/>
      <c r="Q12" s="198"/>
      <c r="R12" s="198"/>
      <c r="S12" s="198"/>
      <c r="T12" s="199"/>
      <c r="U12" s="197" t="s">
        <v>193</v>
      </c>
      <c r="V12" s="198"/>
      <c r="W12" s="198"/>
      <c r="X12" s="198"/>
      <c r="Y12" s="198"/>
      <c r="Z12" s="199"/>
      <c r="AA12" s="173" t="s">
        <v>194</v>
      </c>
    </row>
    <row r="13" spans="1:27" ht="20.100000000000001" customHeight="1">
      <c r="A13" s="169"/>
      <c r="B13" s="170"/>
      <c r="C13" s="170"/>
      <c r="D13" s="170"/>
      <c r="E13" s="170"/>
      <c r="F13" s="170"/>
      <c r="G13" s="171"/>
      <c r="H13" s="172"/>
      <c r="I13" s="32"/>
      <c r="J13" s="196" t="s">
        <v>195</v>
      </c>
      <c r="K13" s="196"/>
      <c r="L13" s="196"/>
      <c r="M13" s="33">
        <v>1</v>
      </c>
      <c r="N13" s="34" t="s">
        <v>196</v>
      </c>
      <c r="O13" s="35"/>
      <c r="P13" s="196" t="s">
        <v>195</v>
      </c>
      <c r="Q13" s="196"/>
      <c r="R13" s="196"/>
      <c r="S13" s="33">
        <v>3</v>
      </c>
      <c r="T13" s="34" t="s">
        <v>196</v>
      </c>
      <c r="U13" s="35"/>
      <c r="V13" s="196" t="s">
        <v>195</v>
      </c>
      <c r="W13" s="196"/>
      <c r="X13" s="196"/>
      <c r="Y13" s="33">
        <v>5</v>
      </c>
      <c r="Z13" s="34" t="s">
        <v>196</v>
      </c>
      <c r="AA13" s="174"/>
    </row>
    <row r="14" spans="1:27" ht="20.100000000000001" customHeight="1">
      <c r="A14" s="36" t="s">
        <v>197</v>
      </c>
      <c r="B14" s="114" t="s">
        <v>198</v>
      </c>
      <c r="C14" s="114"/>
      <c r="D14" s="114"/>
      <c r="E14" s="114"/>
      <c r="F14" s="114"/>
      <c r="G14" s="114"/>
      <c r="H14" s="37">
        <v>1</v>
      </c>
      <c r="I14" s="70"/>
      <c r="J14" s="151" t="s">
        <v>199</v>
      </c>
      <c r="K14" s="151"/>
      <c r="L14" s="151"/>
      <c r="M14" s="151"/>
      <c r="N14" s="151"/>
      <c r="O14" s="70"/>
      <c r="P14" s="151" t="s">
        <v>200</v>
      </c>
      <c r="Q14" s="151"/>
      <c r="R14" s="151"/>
      <c r="S14" s="151"/>
      <c r="T14" s="151"/>
      <c r="U14" s="70"/>
      <c r="V14" s="152" t="s">
        <v>201</v>
      </c>
      <c r="W14" s="153"/>
      <c r="X14" s="153"/>
      <c r="Y14" s="153"/>
      <c r="Z14" s="154"/>
      <c r="AA14" s="38" t="str">
        <f t="shared" ref="AA14:AA20" si="0">IF(AND(I14="",O14="",U14=""),"─",IF(AND(U14="",O14=""),H14,IF(U14="",H14*3,H14*5)))</f>
        <v>─</v>
      </c>
    </row>
    <row r="15" spans="1:27" ht="20.100000000000001" customHeight="1">
      <c r="A15" s="36" t="s">
        <v>202</v>
      </c>
      <c r="B15" s="114" t="s">
        <v>203</v>
      </c>
      <c r="C15" s="114"/>
      <c r="D15" s="114"/>
      <c r="E15" s="114"/>
      <c r="F15" s="114"/>
      <c r="G15" s="114"/>
      <c r="H15" s="37">
        <v>1</v>
      </c>
      <c r="I15" s="70"/>
      <c r="J15" s="151" t="s">
        <v>204</v>
      </c>
      <c r="K15" s="151"/>
      <c r="L15" s="151"/>
      <c r="M15" s="151"/>
      <c r="N15" s="151"/>
      <c r="O15" s="70"/>
      <c r="P15" s="151" t="s">
        <v>205</v>
      </c>
      <c r="Q15" s="151"/>
      <c r="R15" s="151"/>
      <c r="S15" s="151"/>
      <c r="T15" s="151"/>
      <c r="U15" s="39"/>
      <c r="V15" s="155" t="s">
        <v>206</v>
      </c>
      <c r="W15" s="156"/>
      <c r="X15" s="156"/>
      <c r="Y15" s="156"/>
      <c r="Z15" s="157"/>
      <c r="AA15" s="38" t="str">
        <f t="shared" si="0"/>
        <v>─</v>
      </c>
    </row>
    <row r="16" spans="1:27" ht="30" customHeight="1">
      <c r="A16" s="36" t="s">
        <v>207</v>
      </c>
      <c r="B16" s="114" t="s">
        <v>208</v>
      </c>
      <c r="C16" s="114"/>
      <c r="D16" s="114"/>
      <c r="E16" s="114"/>
      <c r="F16" s="114"/>
      <c r="G16" s="114"/>
      <c r="H16" s="37">
        <v>1</v>
      </c>
      <c r="I16" s="70"/>
      <c r="J16" s="150" t="s">
        <v>209</v>
      </c>
      <c r="K16" s="150"/>
      <c r="L16" s="150"/>
      <c r="M16" s="150"/>
      <c r="N16" s="150"/>
      <c r="O16" s="70"/>
      <c r="P16" s="150" t="s">
        <v>210</v>
      </c>
      <c r="Q16" s="150"/>
      <c r="R16" s="150"/>
      <c r="S16" s="150"/>
      <c r="T16" s="150"/>
      <c r="U16" s="70"/>
      <c r="V16" s="152" t="s">
        <v>211</v>
      </c>
      <c r="W16" s="153"/>
      <c r="X16" s="153"/>
      <c r="Y16" s="153"/>
      <c r="Z16" s="154"/>
      <c r="AA16" s="38" t="str">
        <f t="shared" si="0"/>
        <v>─</v>
      </c>
    </row>
    <row r="17" spans="1:27" ht="20.100000000000001" customHeight="1">
      <c r="A17" s="36" t="s">
        <v>212</v>
      </c>
      <c r="B17" s="114" t="s">
        <v>213</v>
      </c>
      <c r="C17" s="114"/>
      <c r="D17" s="114"/>
      <c r="E17" s="114"/>
      <c r="F17" s="114"/>
      <c r="G17" s="114"/>
      <c r="H17" s="37">
        <v>2</v>
      </c>
      <c r="I17" s="70"/>
      <c r="J17" s="151" t="s">
        <v>214</v>
      </c>
      <c r="K17" s="151"/>
      <c r="L17" s="151"/>
      <c r="M17" s="151"/>
      <c r="N17" s="151"/>
      <c r="O17" s="70"/>
      <c r="P17" s="151" t="s">
        <v>215</v>
      </c>
      <c r="Q17" s="151"/>
      <c r="R17" s="151"/>
      <c r="S17" s="151"/>
      <c r="T17" s="151"/>
      <c r="U17" s="70"/>
      <c r="V17" s="152" t="s">
        <v>216</v>
      </c>
      <c r="W17" s="153"/>
      <c r="X17" s="153"/>
      <c r="Y17" s="153"/>
      <c r="Z17" s="154"/>
      <c r="AA17" s="38" t="str">
        <f t="shared" si="0"/>
        <v>─</v>
      </c>
    </row>
    <row r="18" spans="1:27" ht="30" customHeight="1">
      <c r="A18" s="36" t="s">
        <v>217</v>
      </c>
      <c r="B18" s="114" t="s">
        <v>218</v>
      </c>
      <c r="C18" s="114"/>
      <c r="D18" s="114"/>
      <c r="E18" s="114"/>
      <c r="F18" s="114"/>
      <c r="G18" s="114"/>
      <c r="H18" s="37">
        <v>2</v>
      </c>
      <c r="I18" s="39"/>
      <c r="J18" s="178"/>
      <c r="K18" s="178"/>
      <c r="L18" s="178"/>
      <c r="M18" s="178"/>
      <c r="N18" s="178"/>
      <c r="O18" s="70"/>
      <c r="P18" s="151" t="s">
        <v>219</v>
      </c>
      <c r="Q18" s="151"/>
      <c r="R18" s="151"/>
      <c r="S18" s="151"/>
      <c r="T18" s="151"/>
      <c r="U18" s="70"/>
      <c r="V18" s="152" t="s">
        <v>220</v>
      </c>
      <c r="W18" s="153"/>
      <c r="X18" s="153"/>
      <c r="Y18" s="153"/>
      <c r="Z18" s="154"/>
      <c r="AA18" s="38" t="str">
        <f t="shared" si="0"/>
        <v>─</v>
      </c>
    </row>
    <row r="19" spans="1:27" ht="30" customHeight="1">
      <c r="A19" s="36" t="s">
        <v>221</v>
      </c>
      <c r="B19" s="114" t="s">
        <v>222</v>
      </c>
      <c r="C19" s="114"/>
      <c r="D19" s="114"/>
      <c r="E19" s="114"/>
      <c r="F19" s="114"/>
      <c r="G19" s="114"/>
      <c r="H19" s="37">
        <v>3</v>
      </c>
      <c r="I19" s="39"/>
      <c r="J19" s="178"/>
      <c r="K19" s="178"/>
      <c r="L19" s="178"/>
      <c r="M19" s="178"/>
      <c r="N19" s="178"/>
      <c r="O19" s="70"/>
      <c r="P19" s="151" t="s">
        <v>223</v>
      </c>
      <c r="Q19" s="151"/>
      <c r="R19" s="151"/>
      <c r="S19" s="151"/>
      <c r="T19" s="151"/>
      <c r="U19" s="70"/>
      <c r="V19" s="152" t="s">
        <v>224</v>
      </c>
      <c r="W19" s="153"/>
      <c r="X19" s="153"/>
      <c r="Y19" s="153"/>
      <c r="Z19" s="154"/>
      <c r="AA19" s="38" t="str">
        <f t="shared" si="0"/>
        <v>─</v>
      </c>
    </row>
    <row r="20" spans="1:27" ht="20.100000000000001" customHeight="1">
      <c r="A20" s="36" t="s">
        <v>225</v>
      </c>
      <c r="B20" s="114" t="s">
        <v>226</v>
      </c>
      <c r="C20" s="114"/>
      <c r="D20" s="114"/>
      <c r="E20" s="114"/>
      <c r="F20" s="114"/>
      <c r="G20" s="114"/>
      <c r="H20" s="37">
        <v>1</v>
      </c>
      <c r="I20" s="70"/>
      <c r="J20" s="151" t="s">
        <v>227</v>
      </c>
      <c r="K20" s="151"/>
      <c r="L20" s="151"/>
      <c r="M20" s="151"/>
      <c r="N20" s="151"/>
      <c r="O20" s="70"/>
      <c r="P20" s="151" t="s">
        <v>228</v>
      </c>
      <c r="Q20" s="151"/>
      <c r="R20" s="151"/>
      <c r="S20" s="151"/>
      <c r="T20" s="151"/>
      <c r="U20" s="70"/>
      <c r="V20" s="152" t="s">
        <v>229</v>
      </c>
      <c r="W20" s="153"/>
      <c r="X20" s="153"/>
      <c r="Y20" s="153"/>
      <c r="Z20" s="154"/>
      <c r="AA20" s="38" t="str">
        <f t="shared" si="0"/>
        <v>─</v>
      </c>
    </row>
    <row r="21" spans="1:27" ht="30" customHeight="1">
      <c r="A21" s="182" t="s">
        <v>230</v>
      </c>
      <c r="B21" s="163" t="s">
        <v>231</v>
      </c>
      <c r="C21" s="164"/>
      <c r="D21" s="164"/>
      <c r="E21" s="164"/>
      <c r="F21" s="164"/>
      <c r="G21" s="165"/>
      <c r="H21" s="37">
        <v>3</v>
      </c>
      <c r="I21" s="70"/>
      <c r="J21" s="151" t="s">
        <v>232</v>
      </c>
      <c r="K21" s="151"/>
      <c r="L21" s="151"/>
      <c r="M21" s="151"/>
      <c r="N21" s="151"/>
      <c r="O21" s="70"/>
      <c r="P21" s="151" t="s">
        <v>233</v>
      </c>
      <c r="Q21" s="151"/>
      <c r="R21" s="151"/>
      <c r="S21" s="151"/>
      <c r="T21" s="151"/>
      <c r="U21" s="70"/>
      <c r="V21" s="152" t="s">
        <v>234</v>
      </c>
      <c r="W21" s="153"/>
      <c r="X21" s="153"/>
      <c r="Y21" s="153"/>
      <c r="Z21" s="154"/>
      <c r="AA21" s="38" t="str">
        <f>IF(AND(I21="",O21="",U21=""),"─",IF(AND(U21="",O21=""),H21,IF(U21="",H21*3,H21*5)))</f>
        <v>─</v>
      </c>
    </row>
    <row r="22" spans="1:27" ht="30" customHeight="1">
      <c r="A22" s="132"/>
      <c r="B22" s="169"/>
      <c r="C22" s="170"/>
      <c r="D22" s="170"/>
      <c r="E22" s="170"/>
      <c r="F22" s="170"/>
      <c r="G22" s="171"/>
      <c r="H22" s="179" t="s">
        <v>235</v>
      </c>
      <c r="I22" s="180"/>
      <c r="J22" s="180"/>
      <c r="K22" s="180"/>
      <c r="L22" s="180"/>
      <c r="M22" s="180"/>
      <c r="N22" s="181"/>
      <c r="O22" s="71"/>
      <c r="P22" s="183" t="s">
        <v>236</v>
      </c>
      <c r="Q22" s="184"/>
      <c r="R22" s="184"/>
      <c r="S22" s="184"/>
      <c r="T22" s="185"/>
      <c r="U22" s="186" t="s">
        <v>237</v>
      </c>
      <c r="V22" s="187"/>
      <c r="W22" s="187"/>
      <c r="X22" s="187"/>
      <c r="Y22" s="187"/>
      <c r="Z22" s="188"/>
      <c r="AA22" s="38">
        <f>IF(O22="",0,IF(AND(U21="○",O22&lt;54),0,IF(AND(U21="○",O22&gt;=54),3*ROUNDUP((O22-53)/12,0),3*ROUNDUP(O22/12,0))))</f>
        <v>0</v>
      </c>
    </row>
    <row r="23" spans="1:27" ht="44.25" customHeight="1">
      <c r="A23" s="36" t="s">
        <v>238</v>
      </c>
      <c r="B23" s="114" t="s">
        <v>239</v>
      </c>
      <c r="C23" s="114"/>
      <c r="D23" s="114"/>
      <c r="E23" s="114"/>
      <c r="F23" s="114"/>
      <c r="G23" s="114"/>
      <c r="H23" s="37">
        <v>1</v>
      </c>
      <c r="I23" s="70"/>
      <c r="J23" s="151" t="s">
        <v>240</v>
      </c>
      <c r="K23" s="151"/>
      <c r="L23" s="151"/>
      <c r="M23" s="151"/>
      <c r="N23" s="151"/>
      <c r="O23" s="70"/>
      <c r="P23" s="151" t="s">
        <v>241</v>
      </c>
      <c r="Q23" s="151"/>
      <c r="R23" s="151"/>
      <c r="S23" s="151"/>
      <c r="T23" s="151"/>
      <c r="U23" s="70"/>
      <c r="V23" s="152" t="s">
        <v>242</v>
      </c>
      <c r="W23" s="153"/>
      <c r="X23" s="153"/>
      <c r="Y23" s="153"/>
      <c r="Z23" s="154"/>
      <c r="AA23" s="38" t="str">
        <f>IF(AND(I23="",O23="",U23=""),"─",IF(AND(U23="",O23=""),H23,IF(U23="",H23*3,H23*5)))</f>
        <v>─</v>
      </c>
    </row>
    <row r="24" spans="1:27" ht="30" customHeight="1">
      <c r="A24" s="36" t="s">
        <v>243</v>
      </c>
      <c r="B24" s="114" t="s">
        <v>244</v>
      </c>
      <c r="C24" s="114"/>
      <c r="D24" s="114"/>
      <c r="E24" s="114"/>
      <c r="F24" s="114"/>
      <c r="G24" s="114"/>
      <c r="H24" s="37">
        <v>2</v>
      </c>
      <c r="I24" s="70"/>
      <c r="J24" s="151" t="s">
        <v>245</v>
      </c>
      <c r="K24" s="151"/>
      <c r="L24" s="151"/>
      <c r="M24" s="151"/>
      <c r="N24" s="151"/>
      <c r="O24" s="70"/>
      <c r="P24" s="151" t="s">
        <v>246</v>
      </c>
      <c r="Q24" s="151"/>
      <c r="R24" s="151"/>
      <c r="S24" s="151"/>
      <c r="T24" s="151"/>
      <c r="U24" s="70"/>
      <c r="V24" s="152" t="s">
        <v>247</v>
      </c>
      <c r="W24" s="153"/>
      <c r="X24" s="153"/>
      <c r="Y24" s="153"/>
      <c r="Z24" s="154"/>
      <c r="AA24" s="38" t="str">
        <f>IF(AND(I24="",O24="",U24=""),"─",IF(AND(U24="",O24=""),H24,IF(U24="",H24*3,H24*5)))</f>
        <v>─</v>
      </c>
    </row>
    <row r="25" spans="1:27" ht="30" customHeight="1">
      <c r="A25" s="182" t="s">
        <v>248</v>
      </c>
      <c r="B25" s="163" t="s">
        <v>249</v>
      </c>
      <c r="C25" s="164"/>
      <c r="D25" s="164"/>
      <c r="E25" s="164"/>
      <c r="F25" s="164"/>
      <c r="G25" s="165"/>
      <c r="H25" s="37">
        <v>3</v>
      </c>
      <c r="I25" s="70"/>
      <c r="J25" s="151" t="s">
        <v>250</v>
      </c>
      <c r="K25" s="151"/>
      <c r="L25" s="151"/>
      <c r="M25" s="151"/>
      <c r="N25" s="151"/>
      <c r="O25" s="70"/>
      <c r="P25" s="151" t="s">
        <v>251</v>
      </c>
      <c r="Q25" s="151"/>
      <c r="R25" s="151"/>
      <c r="S25" s="151"/>
      <c r="T25" s="151"/>
      <c r="U25" s="70"/>
      <c r="V25" s="152" t="s">
        <v>252</v>
      </c>
      <c r="W25" s="153"/>
      <c r="X25" s="153"/>
      <c r="Y25" s="153"/>
      <c r="Z25" s="154"/>
      <c r="AA25" s="38" t="str">
        <f>IF(AND(I25="",O25="",U25=""),"─",IF(AND(U25="",O25=""),H25,IF(U25="",H25*3,H25*5)))</f>
        <v>─</v>
      </c>
    </row>
    <row r="26" spans="1:27" ht="30" customHeight="1">
      <c r="A26" s="132"/>
      <c r="B26" s="169"/>
      <c r="C26" s="170"/>
      <c r="D26" s="170"/>
      <c r="E26" s="170"/>
      <c r="F26" s="170"/>
      <c r="G26" s="171"/>
      <c r="H26" s="179" t="s">
        <v>253</v>
      </c>
      <c r="I26" s="180"/>
      <c r="J26" s="180"/>
      <c r="K26" s="180"/>
      <c r="L26" s="180"/>
      <c r="M26" s="180"/>
      <c r="N26" s="181"/>
      <c r="O26" s="71"/>
      <c r="P26" s="183" t="s">
        <v>106</v>
      </c>
      <c r="Q26" s="184"/>
      <c r="R26" s="184"/>
      <c r="S26" s="184"/>
      <c r="T26" s="185"/>
      <c r="U26" s="186" t="s">
        <v>237</v>
      </c>
      <c r="V26" s="187"/>
      <c r="W26" s="187"/>
      <c r="X26" s="187"/>
      <c r="Y26" s="187"/>
      <c r="Z26" s="188"/>
      <c r="AA26" s="38">
        <f>IF(O26="",0,IF(AND(U25="○",O26&lt;13),0,IF(AND(U25="○",O26&gt;=13),3*ROUNDUP((O26-12)/3,0),3*ROUNDUP(O26/3,0))))</f>
        <v>0</v>
      </c>
    </row>
    <row r="27" spans="1:27" ht="48.75" customHeight="1">
      <c r="A27" s="36" t="s">
        <v>254</v>
      </c>
      <c r="B27" s="114" t="s">
        <v>255</v>
      </c>
      <c r="C27" s="114"/>
      <c r="D27" s="114"/>
      <c r="E27" s="114"/>
      <c r="F27" s="114"/>
      <c r="G27" s="114"/>
      <c r="H27" s="37">
        <v>2</v>
      </c>
      <c r="I27" s="70"/>
      <c r="J27" s="151" t="s">
        <v>256</v>
      </c>
      <c r="K27" s="151"/>
      <c r="L27" s="151"/>
      <c r="M27" s="151"/>
      <c r="N27" s="151"/>
      <c r="O27" s="70"/>
      <c r="P27" s="151" t="s">
        <v>257</v>
      </c>
      <c r="Q27" s="151"/>
      <c r="R27" s="151"/>
      <c r="S27" s="151"/>
      <c r="T27" s="151"/>
      <c r="U27" s="70"/>
      <c r="V27" s="152" t="s">
        <v>258</v>
      </c>
      <c r="W27" s="153"/>
      <c r="X27" s="153"/>
      <c r="Y27" s="153"/>
      <c r="Z27" s="154"/>
      <c r="AA27" s="38" t="str">
        <f>IF(AND(I27="",O27="",U27=""),"─",IF(AND(U27="",O27=""),H27,IF(U27="",H27*3,H27*5)))</f>
        <v>─</v>
      </c>
    </row>
    <row r="28" spans="1:27" ht="30" customHeight="1">
      <c r="A28" s="36" t="s">
        <v>259</v>
      </c>
      <c r="B28" s="114" t="s">
        <v>260</v>
      </c>
      <c r="C28" s="114"/>
      <c r="D28" s="114"/>
      <c r="E28" s="114"/>
      <c r="F28" s="114"/>
      <c r="G28" s="114"/>
      <c r="H28" s="37">
        <v>3</v>
      </c>
      <c r="I28" s="40"/>
      <c r="J28" s="41"/>
      <c r="K28" s="41"/>
      <c r="L28" s="41"/>
      <c r="M28" s="41"/>
      <c r="N28" s="41"/>
      <c r="O28" s="41"/>
      <c r="P28" s="41"/>
      <c r="Q28" s="41"/>
      <c r="R28" s="42" t="s">
        <v>261</v>
      </c>
      <c r="S28" s="72"/>
      <c r="T28" s="43" t="s">
        <v>262</v>
      </c>
      <c r="U28" s="43"/>
      <c r="V28" s="41"/>
      <c r="W28" s="41"/>
      <c r="X28" s="41"/>
      <c r="Y28" s="41"/>
      <c r="Z28" s="44"/>
      <c r="AA28" s="38" t="str">
        <f t="shared" ref="AA28:AA33" si="1">IF(S28="","─",S28*H28)</f>
        <v>─</v>
      </c>
    </row>
    <row r="29" spans="1:27" ht="30" customHeight="1">
      <c r="A29" s="36" t="s">
        <v>263</v>
      </c>
      <c r="B29" s="114" t="s">
        <v>264</v>
      </c>
      <c r="C29" s="114"/>
      <c r="D29" s="114"/>
      <c r="E29" s="114"/>
      <c r="F29" s="114"/>
      <c r="G29" s="114"/>
      <c r="H29" s="37">
        <v>2</v>
      </c>
      <c r="I29" s="40"/>
      <c r="J29" s="41"/>
      <c r="K29" s="41"/>
      <c r="L29" s="41"/>
      <c r="M29" s="41"/>
      <c r="N29" s="41"/>
      <c r="O29" s="41"/>
      <c r="P29" s="41"/>
      <c r="Q29" s="41"/>
      <c r="R29" s="42" t="s">
        <v>261</v>
      </c>
      <c r="S29" s="72"/>
      <c r="T29" s="43" t="s">
        <v>262</v>
      </c>
      <c r="U29" s="43"/>
      <c r="V29" s="41"/>
      <c r="W29" s="41"/>
      <c r="X29" s="41"/>
      <c r="Y29" s="41"/>
      <c r="Z29" s="44"/>
      <c r="AA29" s="38" t="str">
        <f t="shared" si="1"/>
        <v>─</v>
      </c>
    </row>
    <row r="30" spans="1:27" ht="20.100000000000001" customHeight="1">
      <c r="A30" s="36" t="s">
        <v>265</v>
      </c>
      <c r="B30" s="114" t="s">
        <v>266</v>
      </c>
      <c r="C30" s="114"/>
      <c r="D30" s="114"/>
      <c r="E30" s="114"/>
      <c r="F30" s="114"/>
      <c r="G30" s="114"/>
      <c r="H30" s="37">
        <v>5</v>
      </c>
      <c r="I30" s="40"/>
      <c r="J30" s="41"/>
      <c r="K30" s="41"/>
      <c r="L30" s="41"/>
      <c r="M30" s="41"/>
      <c r="N30" s="41"/>
      <c r="O30" s="41"/>
      <c r="P30" s="41"/>
      <c r="Q30" s="41"/>
      <c r="R30" s="42" t="s">
        <v>261</v>
      </c>
      <c r="S30" s="72"/>
      <c r="T30" s="43" t="s">
        <v>262</v>
      </c>
      <c r="U30" s="43"/>
      <c r="V30" s="41"/>
      <c r="W30" s="41"/>
      <c r="X30" s="41"/>
      <c r="Y30" s="41"/>
      <c r="Z30" s="44"/>
      <c r="AA30" s="38" t="str">
        <f t="shared" si="1"/>
        <v>─</v>
      </c>
    </row>
    <row r="31" spans="1:27" ht="30" customHeight="1">
      <c r="A31" s="36" t="s">
        <v>267</v>
      </c>
      <c r="B31" s="104" t="s">
        <v>268</v>
      </c>
      <c r="C31" s="158"/>
      <c r="D31" s="158"/>
      <c r="E31" s="158"/>
      <c r="F31" s="158"/>
      <c r="G31" s="159"/>
      <c r="H31" s="37">
        <v>2</v>
      </c>
      <c r="I31" s="40"/>
      <c r="J31" s="41"/>
      <c r="K31" s="41"/>
      <c r="L31" s="41"/>
      <c r="M31" s="41"/>
      <c r="N31" s="41"/>
      <c r="O31" s="41"/>
      <c r="P31" s="41"/>
      <c r="Q31" s="41"/>
      <c r="R31" s="42" t="s">
        <v>261</v>
      </c>
      <c r="S31" s="72"/>
      <c r="T31" s="43" t="s">
        <v>262</v>
      </c>
      <c r="U31" s="43"/>
      <c r="V31" s="41"/>
      <c r="W31" s="41"/>
      <c r="X31" s="41"/>
      <c r="Y31" s="41"/>
      <c r="Z31" s="44"/>
      <c r="AA31" s="38" t="str">
        <f t="shared" si="1"/>
        <v>─</v>
      </c>
    </row>
    <row r="32" spans="1:27" ht="42.75" customHeight="1">
      <c r="A32" s="36" t="s">
        <v>269</v>
      </c>
      <c r="B32" s="104" t="s">
        <v>270</v>
      </c>
      <c r="C32" s="158"/>
      <c r="D32" s="158"/>
      <c r="E32" s="158"/>
      <c r="F32" s="158"/>
      <c r="G32" s="159"/>
      <c r="H32" s="37">
        <v>1</v>
      </c>
      <c r="I32" s="40"/>
      <c r="J32" s="41"/>
      <c r="K32" s="41"/>
      <c r="L32" s="41"/>
      <c r="M32" s="41"/>
      <c r="N32" s="41"/>
      <c r="O32" s="41"/>
      <c r="P32" s="41"/>
      <c r="Q32" s="41"/>
      <c r="R32" s="42" t="s">
        <v>271</v>
      </c>
      <c r="S32" s="72"/>
      <c r="T32" s="43" t="s">
        <v>272</v>
      </c>
      <c r="U32" s="43"/>
      <c r="V32" s="41"/>
      <c r="W32" s="41"/>
      <c r="X32" s="41"/>
      <c r="Y32" s="41"/>
      <c r="Z32" s="44"/>
      <c r="AA32" s="38" t="str">
        <f t="shared" si="1"/>
        <v>─</v>
      </c>
    </row>
    <row r="33" spans="1:27" ht="42.75" customHeight="1">
      <c r="A33" s="36" t="s">
        <v>273</v>
      </c>
      <c r="B33" s="114" t="s">
        <v>274</v>
      </c>
      <c r="C33" s="114"/>
      <c r="D33" s="114"/>
      <c r="E33" s="114"/>
      <c r="F33" s="114"/>
      <c r="G33" s="114"/>
      <c r="H33" s="37">
        <v>2</v>
      </c>
      <c r="I33" s="40"/>
      <c r="J33" s="41"/>
      <c r="K33" s="41"/>
      <c r="L33" s="41"/>
      <c r="M33" s="41"/>
      <c r="N33" s="41"/>
      <c r="O33" s="41"/>
      <c r="P33" s="41"/>
      <c r="Q33" s="41"/>
      <c r="R33" s="42" t="s">
        <v>261</v>
      </c>
      <c r="S33" s="72"/>
      <c r="T33" s="43" t="s">
        <v>262</v>
      </c>
      <c r="U33" s="43"/>
      <c r="V33" s="41"/>
      <c r="W33" s="41"/>
      <c r="X33" s="41"/>
      <c r="Y33" s="41"/>
      <c r="Z33" s="44"/>
      <c r="AA33" s="38" t="str">
        <f t="shared" si="1"/>
        <v>─</v>
      </c>
    </row>
    <row r="34" spans="1:27" ht="30" customHeight="1">
      <c r="A34" s="45" t="s">
        <v>275</v>
      </c>
      <c r="B34" s="114" t="s">
        <v>276</v>
      </c>
      <c r="C34" s="114"/>
      <c r="D34" s="114"/>
      <c r="E34" s="114"/>
      <c r="F34" s="114"/>
      <c r="G34" s="114"/>
      <c r="H34" s="37">
        <v>5</v>
      </c>
      <c r="I34" s="70"/>
      <c r="J34" s="151" t="s">
        <v>277</v>
      </c>
      <c r="K34" s="151"/>
      <c r="L34" s="151"/>
      <c r="M34" s="151"/>
      <c r="N34" s="151"/>
      <c r="O34" s="39"/>
      <c r="P34" s="178"/>
      <c r="Q34" s="178"/>
      <c r="R34" s="178"/>
      <c r="S34" s="178"/>
      <c r="T34" s="178"/>
      <c r="U34" s="39"/>
      <c r="V34" s="155"/>
      <c r="W34" s="156"/>
      <c r="X34" s="156"/>
      <c r="Y34" s="156"/>
      <c r="Z34" s="157"/>
      <c r="AA34" s="38" t="str">
        <f>IF(AND(I34="",O34="",U34=""),"─",IF(AND(U34="",O34=""),H34,IF(U34="",H34*3,H34*5)))</f>
        <v>─</v>
      </c>
    </row>
    <row r="35" spans="1:27" ht="20.100000000000001" customHeight="1">
      <c r="A35" s="45" t="s">
        <v>278</v>
      </c>
      <c r="B35" s="114" t="s">
        <v>279</v>
      </c>
      <c r="C35" s="114"/>
      <c r="D35" s="114"/>
      <c r="E35" s="114"/>
      <c r="F35" s="114"/>
      <c r="G35" s="114"/>
      <c r="H35" s="37">
        <v>2</v>
      </c>
      <c r="I35" s="70"/>
      <c r="J35" s="151" t="s">
        <v>280</v>
      </c>
      <c r="K35" s="151"/>
      <c r="L35" s="151"/>
      <c r="M35" s="151"/>
      <c r="N35" s="151"/>
      <c r="O35" s="39"/>
      <c r="P35" s="178"/>
      <c r="Q35" s="178"/>
      <c r="R35" s="178"/>
      <c r="S35" s="178"/>
      <c r="T35" s="178"/>
      <c r="U35" s="70"/>
      <c r="V35" s="152" t="s">
        <v>281</v>
      </c>
      <c r="W35" s="153"/>
      <c r="X35" s="153"/>
      <c r="Y35" s="153"/>
      <c r="Z35" s="154"/>
      <c r="AA35" s="38" t="str">
        <f>IF(AND(I35="",O35="",U35=""),"─",IF(AND(U35="",O35=""),H35,IF(U35="",H35*3,H35*5)))</f>
        <v>─</v>
      </c>
    </row>
    <row r="36" spans="1:27" ht="20.100000000000001" customHeight="1">
      <c r="A36" s="104" t="s">
        <v>282</v>
      </c>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9"/>
      <c r="AA36" s="46">
        <f>SUM(AA14:AA35)</f>
        <v>0</v>
      </c>
    </row>
    <row r="37" spans="1:27" ht="20.100000000000001" customHeight="1">
      <c r="A37" s="47"/>
    </row>
  </sheetData>
  <sheetProtection sheet="1" selectLockedCells="1"/>
  <mergeCells count="101">
    <mergeCell ref="V18:Z18"/>
    <mergeCell ref="V17:Z17"/>
    <mergeCell ref="A2:G2"/>
    <mergeCell ref="H2:N2"/>
    <mergeCell ref="O1:T1"/>
    <mergeCell ref="O2:T2"/>
    <mergeCell ref="U1:AA1"/>
    <mergeCell ref="U2:AA2"/>
    <mergeCell ref="H1:N1"/>
    <mergeCell ref="D1:G1"/>
    <mergeCell ref="A4:AA4"/>
    <mergeCell ref="A9:AA9"/>
    <mergeCell ref="A6:G6"/>
    <mergeCell ref="A7:G7"/>
    <mergeCell ref="J13:L13"/>
    <mergeCell ref="P13:R13"/>
    <mergeCell ref="V13:X13"/>
    <mergeCell ref="I11:AA11"/>
    <mergeCell ref="I12:N12"/>
    <mergeCell ref="O12:T12"/>
    <mergeCell ref="U12:Z12"/>
    <mergeCell ref="H8:N8"/>
    <mergeCell ref="O8:T8"/>
    <mergeCell ref="B18:G18"/>
    <mergeCell ref="A25:A26"/>
    <mergeCell ref="B25:G26"/>
    <mergeCell ref="H26:N26"/>
    <mergeCell ref="P26:T26"/>
    <mergeCell ref="A21:A22"/>
    <mergeCell ref="B21:G22"/>
    <mergeCell ref="P22:T22"/>
    <mergeCell ref="U22:Z22"/>
    <mergeCell ref="V21:Z21"/>
    <mergeCell ref="V23:Z23"/>
    <mergeCell ref="V24:Z24"/>
    <mergeCell ref="U26:Z26"/>
    <mergeCell ref="A36:Z36"/>
    <mergeCell ref="B34:G34"/>
    <mergeCell ref="J34:N34"/>
    <mergeCell ref="P34:T34"/>
    <mergeCell ref="V34:Z34"/>
    <mergeCell ref="B35:G35"/>
    <mergeCell ref="J35:N35"/>
    <mergeCell ref="P35:T35"/>
    <mergeCell ref="V35:Z35"/>
    <mergeCell ref="B29:G29"/>
    <mergeCell ref="B30:G30"/>
    <mergeCell ref="B33:G33"/>
    <mergeCell ref="B27:G27"/>
    <mergeCell ref="J27:N27"/>
    <mergeCell ref="B31:G31"/>
    <mergeCell ref="B32:G32"/>
    <mergeCell ref="B28:G28"/>
    <mergeCell ref="P27:T27"/>
    <mergeCell ref="V20:Z20"/>
    <mergeCell ref="V19:Z19"/>
    <mergeCell ref="V27:Z27"/>
    <mergeCell ref="J25:N25"/>
    <mergeCell ref="P25:T25"/>
    <mergeCell ref="V25:Z25"/>
    <mergeCell ref="B24:G24"/>
    <mergeCell ref="J24:N24"/>
    <mergeCell ref="P24:T24"/>
    <mergeCell ref="B20:G20"/>
    <mergeCell ref="J20:N20"/>
    <mergeCell ref="P20:T20"/>
    <mergeCell ref="J18:N18"/>
    <mergeCell ref="P18:T18"/>
    <mergeCell ref="J21:N21"/>
    <mergeCell ref="P21:T21"/>
    <mergeCell ref="B23:G23"/>
    <mergeCell ref="J23:N23"/>
    <mergeCell ref="P23:T23"/>
    <mergeCell ref="H22:N22"/>
    <mergeCell ref="B19:G19"/>
    <mergeCell ref="J19:N19"/>
    <mergeCell ref="P19:T19"/>
    <mergeCell ref="B16:G16"/>
    <mergeCell ref="J16:N16"/>
    <mergeCell ref="P16:T16"/>
    <mergeCell ref="B17:G17"/>
    <mergeCell ref="J17:N17"/>
    <mergeCell ref="P17:T17"/>
    <mergeCell ref="V16:Z16"/>
    <mergeCell ref="V15:Z15"/>
    <mergeCell ref="H6:N6"/>
    <mergeCell ref="H7:AA7"/>
    <mergeCell ref="B14:G14"/>
    <mergeCell ref="J14:N14"/>
    <mergeCell ref="P14:T14"/>
    <mergeCell ref="V14:Z14"/>
    <mergeCell ref="B15:G15"/>
    <mergeCell ref="J15:N15"/>
    <mergeCell ref="P15:T15"/>
    <mergeCell ref="A11:G13"/>
    <mergeCell ref="H11:H13"/>
    <mergeCell ref="AA12:AA13"/>
    <mergeCell ref="U8:AA8"/>
    <mergeCell ref="U6:AA6"/>
    <mergeCell ref="O6:T6"/>
    <mergeCell ref="A8:G8"/>
  </mergeCells>
  <phoneticPr fontId="2"/>
  <dataValidations count="1">
    <dataValidation type="list" allowBlank="1" showInputMessage="1" showErrorMessage="1" sqref="I14:I17 O14:O21 U14 U16:U21 I20:I21 I23:I25 O23:O25 U23:U25 I27 O27 U27 I34:I35 U35" xr:uid="{C5CF5251-8C09-464C-95A6-6676B79ADB04}">
      <formula1>"○"</formula1>
    </dataValidation>
  </dataValidations>
  <printOptions horizontalCentered="1"/>
  <pageMargins left="0.78740157480314965" right="0.51181102362204722" top="0.78740157480314965" bottom="0.19685039370078741" header="0.51181102362204722" footer="0.31496062992125984"/>
  <pageSetup paperSize="9" scale="87" orientation="portrait" r:id="rId1"/>
  <headerFooter alignWithMargins="0">
    <oddHeader>&amp;R2023年8月1日改正版</oddHeader>
  </headerFooter>
  <ignoredErrors>
    <ignoredError sqref="AA26"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
  <sheetViews>
    <sheetView view="pageBreakPreview" zoomScaleNormal="85" zoomScaleSheetLayoutView="100" workbookViewId="0">
      <selection activeCell="O14" sqref="O14"/>
    </sheetView>
  </sheetViews>
  <sheetFormatPr defaultColWidth="3.625" defaultRowHeight="20.100000000000001" customHeight="1"/>
  <cols>
    <col min="1" max="1" width="2.875" style="7" bestFit="1" customWidth="1"/>
    <col min="2" max="2" width="3.625" style="7"/>
    <col min="3" max="3" width="3.625" style="7" customWidth="1"/>
    <col min="4" max="7" width="3.625" style="7"/>
    <col min="8" max="9" width="3.625" style="7" customWidth="1"/>
    <col min="10" max="12" width="3.625" style="7"/>
    <col min="13" max="13" width="3.625" style="7" customWidth="1"/>
    <col min="14" max="18" width="3.625" style="7"/>
    <col min="19" max="19" width="3.625" style="7" customWidth="1"/>
    <col min="20" max="24" width="3.625" style="7"/>
    <col min="25" max="25" width="3.625" style="7" customWidth="1"/>
    <col min="26" max="26" width="3.625" style="7"/>
    <col min="27" max="27" width="4.625" style="7" customWidth="1"/>
    <col min="28" max="251" width="3.625" style="7"/>
    <col min="252" max="252" width="2.875" style="7" bestFit="1" customWidth="1"/>
    <col min="253" max="507" width="3.625" style="7"/>
    <col min="508" max="508" width="2.875" style="7" bestFit="1" customWidth="1"/>
    <col min="509" max="763" width="3.625" style="7"/>
    <col min="764" max="764" width="2.875" style="7" bestFit="1" customWidth="1"/>
    <col min="765" max="1019" width="3.625" style="7"/>
    <col min="1020" max="1020" width="2.875" style="7" bestFit="1" customWidth="1"/>
    <col min="1021" max="1275" width="3.625" style="7"/>
    <col min="1276" max="1276" width="2.875" style="7" bestFit="1" customWidth="1"/>
    <col min="1277" max="1531" width="3.625" style="7"/>
    <col min="1532" max="1532" width="2.875" style="7" bestFit="1" customWidth="1"/>
    <col min="1533" max="1787" width="3.625" style="7"/>
    <col min="1788" max="1788" width="2.875" style="7" bestFit="1" customWidth="1"/>
    <col min="1789" max="2043" width="3.625" style="7"/>
    <col min="2044" max="2044" width="2.875" style="7" bestFit="1" customWidth="1"/>
    <col min="2045" max="2299" width="3.625" style="7"/>
    <col min="2300" max="2300" width="2.875" style="7" bestFit="1" customWidth="1"/>
    <col min="2301" max="2555" width="3.625" style="7"/>
    <col min="2556" max="2556" width="2.875" style="7" bestFit="1" customWidth="1"/>
    <col min="2557" max="2811" width="3.625" style="7"/>
    <col min="2812" max="2812" width="2.875" style="7" bestFit="1" customWidth="1"/>
    <col min="2813" max="3067" width="3.625" style="7"/>
    <col min="3068" max="3068" width="2.875" style="7" bestFit="1" customWidth="1"/>
    <col min="3069" max="3323" width="3.625" style="7"/>
    <col min="3324" max="3324" width="2.875" style="7" bestFit="1" customWidth="1"/>
    <col min="3325" max="3579" width="3.625" style="7"/>
    <col min="3580" max="3580" width="2.875" style="7" bestFit="1" customWidth="1"/>
    <col min="3581" max="3835" width="3.625" style="7"/>
    <col min="3836" max="3836" width="2.875" style="7" bestFit="1" customWidth="1"/>
    <col min="3837" max="4091" width="3.625" style="7"/>
    <col min="4092" max="4092" width="2.875" style="7" bestFit="1" customWidth="1"/>
    <col min="4093" max="4347" width="3.625" style="7"/>
    <col min="4348" max="4348" width="2.875" style="7" bestFit="1" customWidth="1"/>
    <col min="4349" max="4603" width="3.625" style="7"/>
    <col min="4604" max="4604" width="2.875" style="7" bestFit="1" customWidth="1"/>
    <col min="4605" max="4859" width="3.625" style="7"/>
    <col min="4860" max="4860" width="2.875" style="7" bestFit="1" customWidth="1"/>
    <col min="4861" max="5115" width="3.625" style="7"/>
    <col min="5116" max="5116" width="2.875" style="7" bestFit="1" customWidth="1"/>
    <col min="5117" max="5371" width="3.625" style="7"/>
    <col min="5372" max="5372" width="2.875" style="7" bestFit="1" customWidth="1"/>
    <col min="5373" max="5627" width="3.625" style="7"/>
    <col min="5628" max="5628" width="2.875" style="7" bestFit="1" customWidth="1"/>
    <col min="5629" max="5883" width="3.625" style="7"/>
    <col min="5884" max="5884" width="2.875" style="7" bestFit="1" customWidth="1"/>
    <col min="5885" max="6139" width="3.625" style="7"/>
    <col min="6140" max="6140" width="2.875" style="7" bestFit="1" customWidth="1"/>
    <col min="6141" max="6395" width="3.625" style="7"/>
    <col min="6396" max="6396" width="2.875" style="7" bestFit="1" customWidth="1"/>
    <col min="6397" max="6651" width="3.625" style="7"/>
    <col min="6652" max="6652" width="2.875" style="7" bestFit="1" customWidth="1"/>
    <col min="6653" max="6907" width="3.625" style="7"/>
    <col min="6908" max="6908" width="2.875" style="7" bestFit="1" customWidth="1"/>
    <col min="6909" max="7163" width="3.625" style="7"/>
    <col min="7164" max="7164" width="2.875" style="7" bestFit="1" customWidth="1"/>
    <col min="7165" max="7419" width="3.625" style="7"/>
    <col min="7420" max="7420" width="2.875" style="7" bestFit="1" customWidth="1"/>
    <col min="7421" max="7675" width="3.625" style="7"/>
    <col min="7676" max="7676" width="2.875" style="7" bestFit="1" customWidth="1"/>
    <col min="7677" max="7931" width="3.625" style="7"/>
    <col min="7932" max="7932" width="2.875" style="7" bestFit="1" customWidth="1"/>
    <col min="7933" max="8187" width="3.625" style="7"/>
    <col min="8188" max="8188" width="2.875" style="7" bestFit="1" customWidth="1"/>
    <col min="8189" max="8443" width="3.625" style="7"/>
    <col min="8444" max="8444" width="2.875" style="7" bestFit="1" customWidth="1"/>
    <col min="8445" max="8699" width="3.625" style="7"/>
    <col min="8700" max="8700" width="2.875" style="7" bestFit="1" customWidth="1"/>
    <col min="8701" max="8955" width="3.625" style="7"/>
    <col min="8956" max="8956" width="2.875" style="7" bestFit="1" customWidth="1"/>
    <col min="8957" max="9211" width="3.625" style="7"/>
    <col min="9212" max="9212" width="2.875" style="7" bestFit="1" customWidth="1"/>
    <col min="9213" max="9467" width="3.625" style="7"/>
    <col min="9468" max="9468" width="2.875" style="7" bestFit="1" customWidth="1"/>
    <col min="9469" max="9723" width="3.625" style="7"/>
    <col min="9724" max="9724" width="2.875" style="7" bestFit="1" customWidth="1"/>
    <col min="9725" max="9979" width="3.625" style="7"/>
    <col min="9980" max="9980" width="2.875" style="7" bestFit="1" customWidth="1"/>
    <col min="9981" max="10235" width="3.625" style="7"/>
    <col min="10236" max="10236" width="2.875" style="7" bestFit="1" customWidth="1"/>
    <col min="10237" max="10491" width="3.625" style="7"/>
    <col min="10492" max="10492" width="2.875" style="7" bestFit="1" customWidth="1"/>
    <col min="10493" max="10747" width="3.625" style="7"/>
    <col min="10748" max="10748" width="2.875" style="7" bestFit="1" customWidth="1"/>
    <col min="10749" max="11003" width="3.625" style="7"/>
    <col min="11004" max="11004" width="2.875" style="7" bestFit="1" customWidth="1"/>
    <col min="11005" max="11259" width="3.625" style="7"/>
    <col min="11260" max="11260" width="2.875" style="7" bestFit="1" customWidth="1"/>
    <col min="11261" max="11515" width="3.625" style="7"/>
    <col min="11516" max="11516" width="2.875" style="7" bestFit="1" customWidth="1"/>
    <col min="11517" max="11771" width="3.625" style="7"/>
    <col min="11772" max="11772" width="2.875" style="7" bestFit="1" customWidth="1"/>
    <col min="11773" max="12027" width="3.625" style="7"/>
    <col min="12028" max="12028" width="2.875" style="7" bestFit="1" customWidth="1"/>
    <col min="12029" max="12283" width="3.625" style="7"/>
    <col min="12284" max="12284" width="2.875" style="7" bestFit="1" customWidth="1"/>
    <col min="12285" max="12539" width="3.625" style="7"/>
    <col min="12540" max="12540" width="2.875" style="7" bestFit="1" customWidth="1"/>
    <col min="12541" max="12795" width="3.625" style="7"/>
    <col min="12796" max="12796" width="2.875" style="7" bestFit="1" customWidth="1"/>
    <col min="12797" max="13051" width="3.625" style="7"/>
    <col min="13052" max="13052" width="2.875" style="7" bestFit="1" customWidth="1"/>
    <col min="13053" max="13307" width="3.625" style="7"/>
    <col min="13308" max="13308" width="2.875" style="7" bestFit="1" customWidth="1"/>
    <col min="13309" max="13563" width="3.625" style="7"/>
    <col min="13564" max="13564" width="2.875" style="7" bestFit="1" customWidth="1"/>
    <col min="13565" max="13819" width="3.625" style="7"/>
    <col min="13820" max="13820" width="2.875" style="7" bestFit="1" customWidth="1"/>
    <col min="13821" max="14075" width="3.625" style="7"/>
    <col min="14076" max="14076" width="2.875" style="7" bestFit="1" customWidth="1"/>
    <col min="14077" max="14331" width="3.625" style="7"/>
    <col min="14332" max="14332" width="2.875" style="7" bestFit="1" customWidth="1"/>
    <col min="14333" max="14587" width="3.625" style="7"/>
    <col min="14588" max="14588" width="2.875" style="7" bestFit="1" customWidth="1"/>
    <col min="14589" max="14843" width="3.625" style="7"/>
    <col min="14844" max="14844" width="2.875" style="7" bestFit="1" customWidth="1"/>
    <col min="14845" max="15099" width="3.625" style="7"/>
    <col min="15100" max="15100" width="2.875" style="7" bestFit="1" customWidth="1"/>
    <col min="15101" max="15355" width="3.625" style="7"/>
    <col min="15356" max="15356" width="2.875" style="7" bestFit="1" customWidth="1"/>
    <col min="15357" max="15611" width="3.625" style="7"/>
    <col min="15612" max="15612" width="2.875" style="7" bestFit="1" customWidth="1"/>
    <col min="15613" max="15867" width="3.625" style="7"/>
    <col min="15868" max="15868" width="2.875" style="7" bestFit="1" customWidth="1"/>
    <col min="15869" max="16123" width="3.625" style="7"/>
    <col min="16124" max="16124" width="2.875" style="7" bestFit="1" customWidth="1"/>
    <col min="16125" max="16384" width="3.625" style="7"/>
  </cols>
  <sheetData>
    <row r="1" spans="1:27" ht="20.100000000000001" customHeight="1">
      <c r="A1" s="2" t="s">
        <v>283</v>
      </c>
      <c r="B1" s="2"/>
      <c r="C1" s="2"/>
      <c r="D1" s="133" t="s">
        <v>183</v>
      </c>
      <c r="E1" s="133"/>
      <c r="F1" s="133"/>
      <c r="G1" s="133"/>
      <c r="H1" s="133" t="str">
        <f>IF(治験経費1_経費算出基準!G1="","",治験経費1_経費算出基準!G1)</f>
        <v/>
      </c>
      <c r="I1" s="133"/>
      <c r="J1" s="133"/>
      <c r="K1" s="133"/>
      <c r="L1" s="133"/>
      <c r="M1" s="133"/>
      <c r="N1" s="133"/>
      <c r="O1" s="133" t="s">
        <v>93</v>
      </c>
      <c r="P1" s="133"/>
      <c r="Q1" s="133"/>
      <c r="R1" s="133"/>
      <c r="S1" s="133"/>
      <c r="T1" s="133"/>
      <c r="U1" s="133" t="str">
        <f>IF(治験経費1_経費算出基準!S1="","",治験経費1_経費算出基準!S1)</f>
        <v/>
      </c>
      <c r="V1" s="133"/>
      <c r="W1" s="133"/>
      <c r="X1" s="133"/>
      <c r="Y1" s="133"/>
      <c r="Z1" s="133"/>
      <c r="AA1" s="133"/>
    </row>
    <row r="2" spans="1:27" ht="20.100000000000001" customHeight="1">
      <c r="A2" s="114" t="s">
        <v>6</v>
      </c>
      <c r="B2" s="114"/>
      <c r="C2" s="114"/>
      <c r="D2" s="114"/>
      <c r="E2" s="114"/>
      <c r="F2" s="114"/>
      <c r="G2" s="114"/>
      <c r="H2" s="133" t="str">
        <f>IF(治験経費1_経費算出基準!G2="","",治験経費1_経費算出基準!G2)</f>
        <v/>
      </c>
      <c r="I2" s="133"/>
      <c r="J2" s="133"/>
      <c r="K2" s="133"/>
      <c r="L2" s="133"/>
      <c r="M2" s="133"/>
      <c r="N2" s="189"/>
      <c r="O2" s="133" t="s">
        <v>8</v>
      </c>
      <c r="P2" s="133"/>
      <c r="Q2" s="133"/>
      <c r="R2" s="133"/>
      <c r="S2" s="133"/>
      <c r="T2" s="133"/>
      <c r="U2" s="190" t="str">
        <f>IF(治験経費1_経費算出基準!S2="","",治験経費1_経費算出基準!S2)</f>
        <v>20xx/xx/xx</v>
      </c>
      <c r="V2" s="190"/>
      <c r="W2" s="190"/>
      <c r="X2" s="190"/>
      <c r="Y2" s="190"/>
      <c r="Z2" s="190"/>
      <c r="AA2" s="190"/>
    </row>
    <row r="3" spans="1:27" customFormat="1" ht="7.35" customHeight="1">
      <c r="A3" s="28"/>
      <c r="F3" s="29"/>
      <c r="G3" s="29"/>
    </row>
    <row r="4" spans="1:27" s="5" customFormat="1" ht="26.25" customHeight="1">
      <c r="A4" s="191" t="s">
        <v>284</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row>
    <row r="5" spans="1:27"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18" t="s">
        <v>96</v>
      </c>
      <c r="B6" s="118"/>
      <c r="C6" s="118"/>
      <c r="D6" s="118"/>
      <c r="E6" s="118"/>
      <c r="F6" s="118"/>
      <c r="G6" s="118"/>
      <c r="H6" s="114" t="str">
        <f>IF(治験経費1_経費算出基準!G6="","",治験経費1_経費算出基準!G6)</f>
        <v/>
      </c>
      <c r="I6" s="114"/>
      <c r="J6" s="114"/>
      <c r="K6" s="114"/>
      <c r="L6" s="114"/>
      <c r="M6" s="114"/>
      <c r="N6" s="114"/>
      <c r="O6" s="121" t="s">
        <v>97</v>
      </c>
      <c r="P6" s="121"/>
      <c r="Q6" s="121"/>
      <c r="R6" s="121"/>
      <c r="S6" s="121"/>
      <c r="T6" s="121"/>
      <c r="U6" s="121" t="str">
        <f>IF(治験経費1_経費算出基準!S6="","",治験経費1_経費算出基準!S6)</f>
        <v/>
      </c>
      <c r="V6" s="121"/>
      <c r="W6" s="121"/>
      <c r="X6" s="121"/>
      <c r="Y6" s="121"/>
      <c r="Z6" s="121"/>
      <c r="AA6" s="121"/>
    </row>
    <row r="7" spans="1:27" ht="34.5" customHeight="1">
      <c r="A7" s="114" t="s">
        <v>98</v>
      </c>
      <c r="B7" s="114"/>
      <c r="C7" s="114"/>
      <c r="D7" s="114"/>
      <c r="E7" s="114"/>
      <c r="F7" s="114"/>
      <c r="G7" s="114"/>
      <c r="H7" s="216" t="str">
        <f>IF(治験経費1_経費算出基準!G7="","",治験経費1_経費算出基準!G7)</f>
        <v/>
      </c>
      <c r="I7" s="216"/>
      <c r="J7" s="216"/>
      <c r="K7" s="216"/>
      <c r="L7" s="216"/>
      <c r="M7" s="216"/>
      <c r="N7" s="216"/>
      <c r="O7" s="216"/>
      <c r="P7" s="216"/>
      <c r="Q7" s="216"/>
      <c r="R7" s="216"/>
      <c r="S7" s="216"/>
      <c r="T7" s="216"/>
      <c r="U7" s="216"/>
      <c r="V7" s="216"/>
      <c r="W7" s="216"/>
      <c r="X7" s="216"/>
      <c r="Y7" s="216"/>
      <c r="Z7" s="216"/>
      <c r="AA7" s="216"/>
    </row>
    <row r="8" spans="1:27" ht="25.5" customHeight="1">
      <c r="A8" s="104" t="s">
        <v>99</v>
      </c>
      <c r="B8" s="158"/>
      <c r="C8" s="158"/>
      <c r="D8" s="158"/>
      <c r="E8" s="158"/>
      <c r="F8" s="158"/>
      <c r="G8" s="159"/>
      <c r="H8" s="104" t="str">
        <f>IF(治験経費1_経費算出基準!G8="","",治験経費1_経費算出基準!G8)</f>
        <v/>
      </c>
      <c r="I8" s="158"/>
      <c r="J8" s="158"/>
      <c r="K8" s="158"/>
      <c r="L8" s="158"/>
      <c r="M8" s="158"/>
      <c r="N8" s="159"/>
      <c r="O8" s="175" t="s">
        <v>186</v>
      </c>
      <c r="P8" s="176"/>
      <c r="Q8" s="176"/>
      <c r="R8" s="176"/>
      <c r="S8" s="176"/>
      <c r="T8" s="177"/>
      <c r="U8" s="175" t="str">
        <f>IF(治験経費1_経費算出基準!S8="","",治験経費1_経費算出基準!S8)</f>
        <v/>
      </c>
      <c r="V8" s="176"/>
      <c r="W8" s="176"/>
      <c r="X8" s="176"/>
      <c r="Y8" s="176"/>
      <c r="Z8" s="176"/>
      <c r="AA8" s="177"/>
    </row>
    <row r="9" spans="1:27" s="5" customFormat="1" ht="18.75">
      <c r="A9" s="221" t="s">
        <v>187</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row>
    <row r="10" spans="1:27" ht="7.35" customHeight="1">
      <c r="A10" s="30"/>
      <c r="B10" s="30"/>
      <c r="C10" s="30"/>
      <c r="D10" s="30"/>
      <c r="E10" s="30"/>
      <c r="F10" s="30"/>
      <c r="G10" s="30"/>
      <c r="H10" s="31"/>
      <c r="I10" s="31"/>
      <c r="J10" s="31"/>
      <c r="K10" s="31"/>
      <c r="L10" s="31"/>
      <c r="M10" s="31"/>
      <c r="N10" s="31"/>
      <c r="O10" s="31"/>
      <c r="P10" s="31"/>
      <c r="Q10" s="31"/>
      <c r="R10" s="31"/>
      <c r="S10" s="31"/>
      <c r="T10" s="31"/>
      <c r="U10" s="31"/>
      <c r="V10" s="31"/>
      <c r="W10" s="31"/>
      <c r="X10" s="31"/>
      <c r="Y10" s="31"/>
      <c r="Z10" s="31"/>
      <c r="AA10" s="31"/>
    </row>
    <row r="11" spans="1:27" ht="19.5" customHeight="1">
      <c r="A11" s="163" t="s">
        <v>188</v>
      </c>
      <c r="B11" s="164"/>
      <c r="C11" s="164"/>
      <c r="D11" s="164"/>
      <c r="E11" s="164"/>
      <c r="F11" s="164"/>
      <c r="G11" s="165"/>
      <c r="H11" s="172" t="s">
        <v>189</v>
      </c>
      <c r="I11" s="175" t="s">
        <v>190</v>
      </c>
      <c r="J11" s="176"/>
      <c r="K11" s="176"/>
      <c r="L11" s="176"/>
      <c r="M11" s="176"/>
      <c r="N11" s="176"/>
      <c r="O11" s="176"/>
      <c r="P11" s="176"/>
      <c r="Q11" s="176"/>
      <c r="R11" s="176"/>
      <c r="S11" s="176"/>
      <c r="T11" s="176"/>
      <c r="U11" s="176"/>
      <c r="V11" s="176"/>
      <c r="W11" s="176"/>
      <c r="X11" s="176"/>
      <c r="Y11" s="176"/>
      <c r="Z11" s="176"/>
      <c r="AA11" s="177"/>
    </row>
    <row r="12" spans="1:27" ht="20.100000000000001" customHeight="1">
      <c r="A12" s="166"/>
      <c r="B12" s="167"/>
      <c r="C12" s="167"/>
      <c r="D12" s="167"/>
      <c r="E12" s="167"/>
      <c r="F12" s="167"/>
      <c r="G12" s="168"/>
      <c r="H12" s="172"/>
      <c r="I12" s="197" t="s">
        <v>191</v>
      </c>
      <c r="J12" s="198"/>
      <c r="K12" s="198"/>
      <c r="L12" s="198"/>
      <c r="M12" s="198"/>
      <c r="N12" s="199"/>
      <c r="O12" s="197" t="s">
        <v>192</v>
      </c>
      <c r="P12" s="198"/>
      <c r="Q12" s="198"/>
      <c r="R12" s="198"/>
      <c r="S12" s="198"/>
      <c r="T12" s="199"/>
      <c r="U12" s="197" t="s">
        <v>193</v>
      </c>
      <c r="V12" s="198"/>
      <c r="W12" s="198"/>
      <c r="X12" s="198"/>
      <c r="Y12" s="198"/>
      <c r="Z12" s="199"/>
      <c r="AA12" s="220" t="s">
        <v>194</v>
      </c>
    </row>
    <row r="13" spans="1:27" ht="20.100000000000001" customHeight="1">
      <c r="A13" s="169"/>
      <c r="B13" s="170"/>
      <c r="C13" s="170"/>
      <c r="D13" s="170"/>
      <c r="E13" s="170"/>
      <c r="F13" s="170"/>
      <c r="G13" s="171"/>
      <c r="H13" s="172"/>
      <c r="I13" s="32"/>
      <c r="J13" s="33"/>
      <c r="K13" s="33"/>
      <c r="L13" s="49" t="s">
        <v>285</v>
      </c>
      <c r="M13" s="33">
        <v>1</v>
      </c>
      <c r="N13" s="34" t="s">
        <v>196</v>
      </c>
      <c r="O13" s="35"/>
      <c r="P13" s="33"/>
      <c r="Q13" s="33"/>
      <c r="R13" s="49" t="s">
        <v>285</v>
      </c>
      <c r="S13" s="33">
        <v>2</v>
      </c>
      <c r="T13" s="34" t="s">
        <v>196</v>
      </c>
      <c r="U13" s="35"/>
      <c r="V13" s="33"/>
      <c r="W13" s="33"/>
      <c r="X13" s="49" t="s">
        <v>285</v>
      </c>
      <c r="Y13" s="33">
        <v>3</v>
      </c>
      <c r="Z13" s="34" t="s">
        <v>196</v>
      </c>
      <c r="AA13" s="220"/>
    </row>
    <row r="14" spans="1:27" ht="20.100000000000001" customHeight="1">
      <c r="A14" s="45" t="s">
        <v>197</v>
      </c>
      <c r="B14" s="121" t="s">
        <v>286</v>
      </c>
      <c r="C14" s="121"/>
      <c r="D14" s="121"/>
      <c r="E14" s="121"/>
      <c r="F14" s="121"/>
      <c r="G14" s="121"/>
      <c r="H14" s="37">
        <v>1</v>
      </c>
      <c r="I14" s="70"/>
      <c r="J14" s="200" t="s">
        <v>287</v>
      </c>
      <c r="K14" s="200"/>
      <c r="L14" s="200"/>
      <c r="M14" s="200"/>
      <c r="N14" s="200"/>
      <c r="O14" s="70"/>
      <c r="P14" s="200" t="s">
        <v>288</v>
      </c>
      <c r="Q14" s="200"/>
      <c r="R14" s="200"/>
      <c r="S14" s="200"/>
      <c r="T14" s="200"/>
      <c r="U14" s="70"/>
      <c r="V14" s="200" t="s">
        <v>289</v>
      </c>
      <c r="W14" s="200"/>
      <c r="X14" s="200"/>
      <c r="Y14" s="200"/>
      <c r="Z14" s="200"/>
      <c r="AA14" s="38" t="str">
        <f>IF(AND(I14="",O14="",U14=""),"─",IF(AND(U14="",O14=""),H14,IF(U14="",H14*2,H14*3)))</f>
        <v>─</v>
      </c>
    </row>
    <row r="15" spans="1:27" ht="20.100000000000001" customHeight="1">
      <c r="A15" s="45" t="s">
        <v>202</v>
      </c>
      <c r="B15" s="121" t="s">
        <v>290</v>
      </c>
      <c r="C15" s="121"/>
      <c r="D15" s="121"/>
      <c r="E15" s="121"/>
      <c r="F15" s="121"/>
      <c r="G15" s="121"/>
      <c r="H15" s="37">
        <v>2</v>
      </c>
      <c r="I15" s="70"/>
      <c r="J15" s="200" t="s">
        <v>214</v>
      </c>
      <c r="K15" s="200"/>
      <c r="L15" s="200"/>
      <c r="M15" s="200"/>
      <c r="N15" s="200"/>
      <c r="O15" s="70"/>
      <c r="P15" s="200" t="s">
        <v>215</v>
      </c>
      <c r="Q15" s="200"/>
      <c r="R15" s="200"/>
      <c r="S15" s="200"/>
      <c r="T15" s="200"/>
      <c r="U15" s="70"/>
      <c r="V15" s="200" t="s">
        <v>216</v>
      </c>
      <c r="W15" s="200"/>
      <c r="X15" s="200"/>
      <c r="Y15" s="200"/>
      <c r="Z15" s="200"/>
      <c r="AA15" s="38" t="str">
        <f>IF(AND(I15="",O15="",U15=""),"─",IF(AND(U15="",O15=""),H15,IF(U15="",H15*2,H15*3)))</f>
        <v>─</v>
      </c>
    </row>
    <row r="16" spans="1:27" ht="30" customHeight="1">
      <c r="A16" s="206" t="s">
        <v>207</v>
      </c>
      <c r="B16" s="197" t="s">
        <v>291</v>
      </c>
      <c r="C16" s="198"/>
      <c r="D16" s="198"/>
      <c r="E16" s="198"/>
      <c r="F16" s="198"/>
      <c r="G16" s="199"/>
      <c r="H16" s="37">
        <v>3</v>
      </c>
      <c r="I16" s="70"/>
      <c r="J16" s="200" t="s">
        <v>292</v>
      </c>
      <c r="K16" s="200"/>
      <c r="L16" s="200"/>
      <c r="M16" s="200"/>
      <c r="N16" s="200"/>
      <c r="O16" s="70"/>
      <c r="P16" s="200" t="s">
        <v>293</v>
      </c>
      <c r="Q16" s="200"/>
      <c r="R16" s="200"/>
      <c r="S16" s="200"/>
      <c r="T16" s="200"/>
      <c r="U16" s="70"/>
      <c r="V16" s="200" t="s">
        <v>234</v>
      </c>
      <c r="W16" s="200"/>
      <c r="X16" s="200"/>
      <c r="Y16" s="200"/>
      <c r="Z16" s="200"/>
      <c r="AA16" s="38" t="str">
        <f>IF(AND(I16="",O16="",U16=""),"─",IF(AND(U16="",O16=""),H16,IF(U16="",H16*2,H16*3)))</f>
        <v>─</v>
      </c>
    </row>
    <row r="17" spans="1:27" ht="30" customHeight="1">
      <c r="A17" s="207"/>
      <c r="B17" s="214"/>
      <c r="C17" s="196"/>
      <c r="D17" s="196"/>
      <c r="E17" s="196"/>
      <c r="F17" s="196"/>
      <c r="G17" s="215"/>
      <c r="H17" s="179" t="s">
        <v>235</v>
      </c>
      <c r="I17" s="180"/>
      <c r="J17" s="180"/>
      <c r="K17" s="180"/>
      <c r="L17" s="180"/>
      <c r="M17" s="180"/>
      <c r="N17" s="181"/>
      <c r="O17" s="71"/>
      <c r="P17" s="217" t="s">
        <v>236</v>
      </c>
      <c r="Q17" s="218"/>
      <c r="R17" s="218"/>
      <c r="S17" s="218"/>
      <c r="T17" s="219"/>
      <c r="U17" s="186" t="s">
        <v>237</v>
      </c>
      <c r="V17" s="187"/>
      <c r="W17" s="187"/>
      <c r="X17" s="187"/>
      <c r="Y17" s="187"/>
      <c r="Z17" s="188"/>
      <c r="AA17" s="38">
        <f>IF(O17="",0,IF(AND(U16="○",O17&lt;54),0,IF(AND(U16="○",O17&gt;=54),3*ROUNDUP((O17-53)/12,0),3*ROUNDUP(O17/12,0))))</f>
        <v>0</v>
      </c>
    </row>
    <row r="18" spans="1:27" ht="30" customHeight="1">
      <c r="A18" s="206" t="s">
        <v>212</v>
      </c>
      <c r="B18" s="208" t="s">
        <v>294</v>
      </c>
      <c r="C18" s="209"/>
      <c r="D18" s="209"/>
      <c r="E18" s="209"/>
      <c r="F18" s="209"/>
      <c r="G18" s="210"/>
      <c r="H18" s="37">
        <v>2</v>
      </c>
      <c r="I18" s="70"/>
      <c r="J18" s="200" t="s">
        <v>295</v>
      </c>
      <c r="K18" s="200"/>
      <c r="L18" s="200"/>
      <c r="M18" s="200"/>
      <c r="N18" s="200"/>
      <c r="O18" s="70"/>
      <c r="P18" s="200" t="s">
        <v>296</v>
      </c>
      <c r="Q18" s="200"/>
      <c r="R18" s="200"/>
      <c r="S18" s="200"/>
      <c r="T18" s="200"/>
      <c r="U18" s="70"/>
      <c r="V18" s="200" t="s">
        <v>297</v>
      </c>
      <c r="W18" s="200"/>
      <c r="X18" s="200"/>
      <c r="Y18" s="200"/>
      <c r="Z18" s="200"/>
      <c r="AA18" s="38" t="str">
        <f>IF(AND(I18="",O18="",U18=""),"─",IF(AND(U18="",O18=""),H18,IF(U18="",H18*2,H18*3)))</f>
        <v>─</v>
      </c>
    </row>
    <row r="19" spans="1:27" ht="30" customHeight="1">
      <c r="A19" s="207"/>
      <c r="B19" s="211"/>
      <c r="C19" s="212"/>
      <c r="D19" s="212"/>
      <c r="E19" s="212"/>
      <c r="F19" s="212"/>
      <c r="G19" s="213"/>
      <c r="H19" s="179" t="s">
        <v>298</v>
      </c>
      <c r="I19" s="180"/>
      <c r="J19" s="180"/>
      <c r="K19" s="180"/>
      <c r="L19" s="180"/>
      <c r="M19" s="180"/>
      <c r="N19" s="181"/>
      <c r="O19" s="71"/>
      <c r="P19" s="217" t="s">
        <v>106</v>
      </c>
      <c r="Q19" s="218"/>
      <c r="R19" s="218"/>
      <c r="S19" s="218"/>
      <c r="T19" s="219"/>
      <c r="U19" s="186" t="s">
        <v>237</v>
      </c>
      <c r="V19" s="187"/>
      <c r="W19" s="187"/>
      <c r="X19" s="187"/>
      <c r="Y19" s="187"/>
      <c r="Z19" s="188"/>
      <c r="AA19" s="38">
        <f>IF(O19="",0,IF(AND(U18="○",O19&lt;13),0,IF(AND(U18="○",O19&gt;=13),1*ROUNDUP((O19-12)/3,0),1*ROUNDUP(O19/3,0))))</f>
        <v>0</v>
      </c>
    </row>
    <row r="20" spans="1:27" ht="20.100000000000001" customHeight="1">
      <c r="A20" s="45" t="s">
        <v>299</v>
      </c>
      <c r="B20" s="179" t="s">
        <v>300</v>
      </c>
      <c r="C20" s="180"/>
      <c r="D20" s="180"/>
      <c r="E20" s="180"/>
      <c r="F20" s="180"/>
      <c r="G20" s="181"/>
      <c r="H20" s="37">
        <v>2</v>
      </c>
      <c r="I20" s="39"/>
      <c r="J20" s="203"/>
      <c r="K20" s="204"/>
      <c r="L20" s="204"/>
      <c r="M20" s="204"/>
      <c r="N20" s="205"/>
      <c r="O20" s="39"/>
      <c r="P20" s="203"/>
      <c r="Q20" s="204"/>
      <c r="R20" s="204"/>
      <c r="S20" s="204"/>
      <c r="T20" s="205"/>
      <c r="U20" s="70"/>
      <c r="V20" s="179" t="s">
        <v>277</v>
      </c>
      <c r="W20" s="180"/>
      <c r="X20" s="180"/>
      <c r="Y20" s="180"/>
      <c r="Z20" s="181"/>
      <c r="AA20" s="38" t="str">
        <f t="shared" ref="AA20:AA28" si="0">IF(AND(I20="",O20="",U20=""),"─",IF(AND(U20="",O20=""),H20,IF(U20="",H20*2,H20*3)))</f>
        <v>─</v>
      </c>
    </row>
    <row r="21" spans="1:27" ht="20.100000000000001" customHeight="1">
      <c r="A21" s="45" t="s">
        <v>301</v>
      </c>
      <c r="B21" s="200" t="s">
        <v>302</v>
      </c>
      <c r="C21" s="200"/>
      <c r="D21" s="200"/>
      <c r="E21" s="200"/>
      <c r="F21" s="200"/>
      <c r="G21" s="200"/>
      <c r="H21" s="37">
        <v>2</v>
      </c>
      <c r="I21" s="70"/>
      <c r="J21" s="200" t="s">
        <v>303</v>
      </c>
      <c r="K21" s="200"/>
      <c r="L21" s="200"/>
      <c r="M21" s="200"/>
      <c r="N21" s="200"/>
      <c r="O21" s="70"/>
      <c r="P21" s="200" t="s">
        <v>304</v>
      </c>
      <c r="Q21" s="200"/>
      <c r="R21" s="200"/>
      <c r="S21" s="200"/>
      <c r="T21" s="200"/>
      <c r="U21" s="70"/>
      <c r="V21" s="200" t="s">
        <v>305</v>
      </c>
      <c r="W21" s="200"/>
      <c r="X21" s="200"/>
      <c r="Y21" s="200"/>
      <c r="Z21" s="200"/>
      <c r="AA21" s="38" t="str">
        <f t="shared" si="0"/>
        <v>─</v>
      </c>
    </row>
    <row r="22" spans="1:27" ht="30" customHeight="1">
      <c r="A22" s="45" t="s">
        <v>225</v>
      </c>
      <c r="B22" s="200" t="s">
        <v>306</v>
      </c>
      <c r="C22" s="200"/>
      <c r="D22" s="200"/>
      <c r="E22" s="200"/>
      <c r="F22" s="200"/>
      <c r="G22" s="200"/>
      <c r="H22" s="37">
        <v>1</v>
      </c>
      <c r="I22" s="39"/>
      <c r="J22" s="201"/>
      <c r="K22" s="201"/>
      <c r="L22" s="201"/>
      <c r="M22" s="201"/>
      <c r="N22" s="201"/>
      <c r="O22" s="70"/>
      <c r="P22" s="202" t="s">
        <v>307</v>
      </c>
      <c r="Q22" s="202"/>
      <c r="R22" s="202"/>
      <c r="S22" s="202"/>
      <c r="T22" s="202"/>
      <c r="U22" s="70"/>
      <c r="V22" s="202" t="s">
        <v>308</v>
      </c>
      <c r="W22" s="202"/>
      <c r="X22" s="202"/>
      <c r="Y22" s="202"/>
      <c r="Z22" s="202"/>
      <c r="AA22" s="38" t="str">
        <f t="shared" si="0"/>
        <v>─</v>
      </c>
    </row>
    <row r="23" spans="1:27" ht="20.100000000000001" customHeight="1">
      <c r="A23" s="45" t="s">
        <v>230</v>
      </c>
      <c r="B23" s="200" t="s">
        <v>309</v>
      </c>
      <c r="C23" s="200"/>
      <c r="D23" s="200"/>
      <c r="E23" s="200"/>
      <c r="F23" s="200"/>
      <c r="G23" s="200"/>
      <c r="H23" s="37">
        <v>3</v>
      </c>
      <c r="I23" s="70"/>
      <c r="J23" s="200" t="s">
        <v>310</v>
      </c>
      <c r="K23" s="200"/>
      <c r="L23" s="200"/>
      <c r="M23" s="200"/>
      <c r="N23" s="200"/>
      <c r="O23" s="39"/>
      <c r="P23" s="201"/>
      <c r="Q23" s="201"/>
      <c r="R23" s="201"/>
      <c r="S23" s="201"/>
      <c r="T23" s="201"/>
      <c r="U23" s="39"/>
      <c r="V23" s="201"/>
      <c r="W23" s="201"/>
      <c r="X23" s="201"/>
      <c r="Y23" s="201"/>
      <c r="Z23" s="201"/>
      <c r="AA23" s="38" t="str">
        <f t="shared" si="0"/>
        <v>─</v>
      </c>
    </row>
    <row r="24" spans="1:27" ht="20.100000000000001" customHeight="1">
      <c r="A24" s="45" t="s">
        <v>238</v>
      </c>
      <c r="B24" s="200" t="s">
        <v>311</v>
      </c>
      <c r="C24" s="200"/>
      <c r="D24" s="200"/>
      <c r="E24" s="200"/>
      <c r="F24" s="200"/>
      <c r="G24" s="200"/>
      <c r="H24" s="37">
        <v>2</v>
      </c>
      <c r="I24" s="70"/>
      <c r="J24" s="200" t="s">
        <v>310</v>
      </c>
      <c r="K24" s="200"/>
      <c r="L24" s="200"/>
      <c r="M24" s="200"/>
      <c r="N24" s="200"/>
      <c r="O24" s="39"/>
      <c r="P24" s="201"/>
      <c r="Q24" s="201"/>
      <c r="R24" s="201"/>
      <c r="S24" s="201"/>
      <c r="T24" s="201"/>
      <c r="U24" s="39"/>
      <c r="V24" s="201"/>
      <c r="W24" s="201"/>
      <c r="X24" s="201"/>
      <c r="Y24" s="201"/>
      <c r="Z24" s="201"/>
      <c r="AA24" s="38" t="str">
        <f t="shared" si="0"/>
        <v>─</v>
      </c>
    </row>
    <row r="25" spans="1:27" ht="20.100000000000001" customHeight="1">
      <c r="A25" s="45" t="s">
        <v>243</v>
      </c>
      <c r="B25" s="200" t="s">
        <v>312</v>
      </c>
      <c r="C25" s="200"/>
      <c r="D25" s="200"/>
      <c r="E25" s="200"/>
      <c r="F25" s="200"/>
      <c r="G25" s="200"/>
      <c r="H25" s="37">
        <v>3</v>
      </c>
      <c r="I25" s="70"/>
      <c r="J25" s="200" t="s">
        <v>310</v>
      </c>
      <c r="K25" s="200"/>
      <c r="L25" s="200"/>
      <c r="M25" s="200"/>
      <c r="N25" s="200"/>
      <c r="O25" s="39"/>
      <c r="P25" s="201"/>
      <c r="Q25" s="201"/>
      <c r="R25" s="201"/>
      <c r="S25" s="201"/>
      <c r="T25" s="201"/>
      <c r="U25" s="39"/>
      <c r="V25" s="201"/>
      <c r="W25" s="201"/>
      <c r="X25" s="201"/>
      <c r="Y25" s="201"/>
      <c r="Z25" s="201"/>
      <c r="AA25" s="38" t="str">
        <f t="shared" si="0"/>
        <v>─</v>
      </c>
    </row>
    <row r="26" spans="1:27" ht="39" customHeight="1">
      <c r="A26" s="45" t="s">
        <v>248</v>
      </c>
      <c r="B26" s="200" t="s">
        <v>313</v>
      </c>
      <c r="C26" s="200"/>
      <c r="D26" s="200"/>
      <c r="E26" s="200"/>
      <c r="F26" s="200"/>
      <c r="G26" s="200"/>
      <c r="H26" s="37">
        <v>5</v>
      </c>
      <c r="I26" s="39"/>
      <c r="J26" s="201"/>
      <c r="K26" s="201"/>
      <c r="L26" s="201"/>
      <c r="M26" s="201"/>
      <c r="N26" s="201"/>
      <c r="O26" s="70"/>
      <c r="P26" s="200" t="s">
        <v>314</v>
      </c>
      <c r="Q26" s="200"/>
      <c r="R26" s="200"/>
      <c r="S26" s="200"/>
      <c r="T26" s="200"/>
      <c r="U26" s="70"/>
      <c r="V26" s="200" t="s">
        <v>315</v>
      </c>
      <c r="W26" s="200"/>
      <c r="X26" s="200"/>
      <c r="Y26" s="200"/>
      <c r="Z26" s="200"/>
      <c r="AA26" s="38" t="str">
        <f t="shared" si="0"/>
        <v>─</v>
      </c>
    </row>
    <row r="27" spans="1:27" ht="20.85" customHeight="1">
      <c r="A27" s="45" t="s">
        <v>316</v>
      </c>
      <c r="B27" s="200" t="s">
        <v>317</v>
      </c>
      <c r="C27" s="200"/>
      <c r="D27" s="200"/>
      <c r="E27" s="200"/>
      <c r="F27" s="200"/>
      <c r="G27" s="200"/>
      <c r="H27" s="37">
        <v>3</v>
      </c>
      <c r="I27" s="70"/>
      <c r="J27" s="200" t="s">
        <v>310</v>
      </c>
      <c r="K27" s="200"/>
      <c r="L27" s="200"/>
      <c r="M27" s="200"/>
      <c r="N27" s="200"/>
      <c r="O27" s="39"/>
      <c r="P27" s="201"/>
      <c r="Q27" s="201"/>
      <c r="R27" s="201"/>
      <c r="S27" s="201"/>
      <c r="T27" s="201"/>
      <c r="U27" s="39"/>
      <c r="V27" s="201"/>
      <c r="W27" s="201"/>
      <c r="X27" s="201"/>
      <c r="Y27" s="201"/>
      <c r="Z27" s="201"/>
      <c r="AA27" s="38" t="str">
        <f t="shared" si="0"/>
        <v>─</v>
      </c>
    </row>
    <row r="28" spans="1:27" ht="20.85" customHeight="1">
      <c r="A28" s="45" t="s">
        <v>259</v>
      </c>
      <c r="B28" s="200" t="s">
        <v>318</v>
      </c>
      <c r="C28" s="200"/>
      <c r="D28" s="200"/>
      <c r="E28" s="200"/>
      <c r="F28" s="200"/>
      <c r="G28" s="200"/>
      <c r="H28" s="37">
        <v>1</v>
      </c>
      <c r="I28" s="70"/>
      <c r="J28" s="200" t="s">
        <v>319</v>
      </c>
      <c r="K28" s="200"/>
      <c r="L28" s="200"/>
      <c r="M28" s="200"/>
      <c r="N28" s="200"/>
      <c r="O28" s="70"/>
      <c r="P28" s="200" t="s">
        <v>320</v>
      </c>
      <c r="Q28" s="200"/>
      <c r="R28" s="200"/>
      <c r="S28" s="200"/>
      <c r="T28" s="200"/>
      <c r="U28" s="70"/>
      <c r="V28" s="200" t="s">
        <v>321</v>
      </c>
      <c r="W28" s="200"/>
      <c r="X28" s="200"/>
      <c r="Y28" s="200"/>
      <c r="Z28" s="200"/>
      <c r="AA28" s="38" t="str">
        <f t="shared" si="0"/>
        <v>─</v>
      </c>
    </row>
    <row r="29" spans="1:27" ht="28.5" customHeight="1">
      <c r="A29" s="45" t="s">
        <v>263</v>
      </c>
      <c r="B29" s="200" t="s">
        <v>322</v>
      </c>
      <c r="C29" s="200"/>
      <c r="D29" s="200"/>
      <c r="E29" s="200"/>
      <c r="F29" s="200"/>
      <c r="G29" s="200"/>
      <c r="H29" s="37">
        <v>1</v>
      </c>
      <c r="I29" s="40"/>
      <c r="J29" s="50"/>
      <c r="K29" s="50"/>
      <c r="L29" s="50"/>
      <c r="M29" s="50"/>
      <c r="N29" s="50"/>
      <c r="O29" s="50"/>
      <c r="P29" s="50"/>
      <c r="Q29" s="50"/>
      <c r="R29" s="51" t="s">
        <v>323</v>
      </c>
      <c r="S29" s="73"/>
      <c r="T29" s="52" t="s">
        <v>324</v>
      </c>
      <c r="U29" s="52"/>
      <c r="V29" s="52"/>
      <c r="W29" s="53"/>
      <c r="X29" s="50"/>
      <c r="Y29" s="50"/>
      <c r="Z29" s="54"/>
      <c r="AA29" s="38" t="str">
        <f>IF(S29="","─",S29*H29)</f>
        <v>─</v>
      </c>
    </row>
    <row r="30" spans="1:27" ht="20.100000000000001" customHeight="1">
      <c r="A30" s="175" t="s">
        <v>282</v>
      </c>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7"/>
      <c r="AA30" s="55">
        <f>SUM(AA14:AA29)</f>
        <v>0</v>
      </c>
    </row>
  </sheetData>
  <sheetProtection sheet="1" selectLockedCells="1"/>
  <mergeCells count="89">
    <mergeCell ref="H8:N8"/>
    <mergeCell ref="O8:T8"/>
    <mergeCell ref="U8:AA8"/>
    <mergeCell ref="P19:T19"/>
    <mergeCell ref="U19:Z19"/>
    <mergeCell ref="P17:T17"/>
    <mergeCell ref="U17:Z17"/>
    <mergeCell ref="AA12:AA13"/>
    <mergeCell ref="I11:AA11"/>
    <mergeCell ref="O12:T12"/>
    <mergeCell ref="U12:Z12"/>
    <mergeCell ref="A9:AA9"/>
    <mergeCell ref="I12:N12"/>
    <mergeCell ref="A8:G8"/>
    <mergeCell ref="A11:G13"/>
    <mergeCell ref="H11:H13"/>
    <mergeCell ref="A4:AA4"/>
    <mergeCell ref="A6:G6"/>
    <mergeCell ref="A7:G7"/>
    <mergeCell ref="U6:AA6"/>
    <mergeCell ref="O6:T6"/>
    <mergeCell ref="H6:N6"/>
    <mergeCell ref="H7:AA7"/>
    <mergeCell ref="O1:T1"/>
    <mergeCell ref="U1:AA1"/>
    <mergeCell ref="A2:G2"/>
    <mergeCell ref="H2:N2"/>
    <mergeCell ref="O2:T2"/>
    <mergeCell ref="U2:AA2"/>
    <mergeCell ref="D1:G1"/>
    <mergeCell ref="H1:N1"/>
    <mergeCell ref="B21:G21"/>
    <mergeCell ref="J21:N21"/>
    <mergeCell ref="P21:T21"/>
    <mergeCell ref="B20:G20"/>
    <mergeCell ref="B14:G14"/>
    <mergeCell ref="J14:N14"/>
    <mergeCell ref="P14:T14"/>
    <mergeCell ref="A18:A19"/>
    <mergeCell ref="B18:G19"/>
    <mergeCell ref="H19:N19"/>
    <mergeCell ref="A16:A17"/>
    <mergeCell ref="B16:G17"/>
    <mergeCell ref="H17:N17"/>
    <mergeCell ref="V21:Z21"/>
    <mergeCell ref="J16:N16"/>
    <mergeCell ref="P16:T16"/>
    <mergeCell ref="V16:Z16"/>
    <mergeCell ref="J18:N18"/>
    <mergeCell ref="P18:T18"/>
    <mergeCell ref="V18:Z18"/>
    <mergeCell ref="J20:N20"/>
    <mergeCell ref="P20:T20"/>
    <mergeCell ref="V20:Z20"/>
    <mergeCell ref="V22:Z22"/>
    <mergeCell ref="P24:T24"/>
    <mergeCell ref="V24:Z24"/>
    <mergeCell ref="B23:G23"/>
    <mergeCell ref="J23:N23"/>
    <mergeCell ref="P23:T23"/>
    <mergeCell ref="V23:Z23"/>
    <mergeCell ref="B24:G24"/>
    <mergeCell ref="J24:N24"/>
    <mergeCell ref="B22:G22"/>
    <mergeCell ref="J22:N22"/>
    <mergeCell ref="P22:T22"/>
    <mergeCell ref="B25:G25"/>
    <mergeCell ref="J25:N25"/>
    <mergeCell ref="P25:T25"/>
    <mergeCell ref="V25:Z25"/>
    <mergeCell ref="J27:N27"/>
    <mergeCell ref="P27:T27"/>
    <mergeCell ref="V27:Z27"/>
    <mergeCell ref="B26:G26"/>
    <mergeCell ref="J26:N26"/>
    <mergeCell ref="P26:T26"/>
    <mergeCell ref="V26:Z26"/>
    <mergeCell ref="B27:G27"/>
    <mergeCell ref="A30:Z30"/>
    <mergeCell ref="B29:G29"/>
    <mergeCell ref="B28:G28"/>
    <mergeCell ref="J28:N28"/>
    <mergeCell ref="P28:T28"/>
    <mergeCell ref="V28:Z28"/>
    <mergeCell ref="V14:Z14"/>
    <mergeCell ref="B15:G15"/>
    <mergeCell ref="J15:N15"/>
    <mergeCell ref="P15:T15"/>
    <mergeCell ref="V15:Z15"/>
  </mergeCells>
  <phoneticPr fontId="2"/>
  <dataValidations count="1">
    <dataValidation type="list" allowBlank="1" showInputMessage="1" showErrorMessage="1" sqref="I14:I16 O14:O16 U14:U16 I18 O18 U18 U20:U22 I21 O21:O22 I23:I25 O26 U26 I27:I28 O28 U28"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E1A6-1E85-47F6-85D1-7C4621D768EB}">
  <dimension ref="A1:Y24"/>
  <sheetViews>
    <sheetView view="pageBreakPreview" zoomScaleNormal="100" zoomScaleSheetLayoutView="100" workbookViewId="0">
      <selection activeCell="J16" sqref="J16:L16"/>
    </sheetView>
  </sheetViews>
  <sheetFormatPr defaultColWidth="8.875" defaultRowHeight="13.5"/>
  <cols>
    <col min="1" max="24" width="3.625" style="2" customWidth="1"/>
    <col min="25" max="16384" width="8.875" style="2"/>
  </cols>
  <sheetData>
    <row r="1" spans="1:25" ht="19.350000000000001" customHeight="1">
      <c r="A1" s="2" t="str">
        <f>治験経費1_経費算出基準!$A$1</f>
        <v>治験経費1</v>
      </c>
      <c r="D1" s="133" t="s">
        <v>2</v>
      </c>
      <c r="E1" s="133"/>
      <c r="F1" s="133"/>
      <c r="G1" s="114" t="str">
        <f>IF(治験経費1_経費算出基準!G1="","",治験経費1_経費算出基準!G1)</f>
        <v/>
      </c>
      <c r="H1" s="133"/>
      <c r="I1" s="133"/>
      <c r="J1" s="133"/>
      <c r="K1" s="133"/>
      <c r="L1" s="133"/>
      <c r="M1" s="133" t="s">
        <v>93</v>
      </c>
      <c r="N1" s="133"/>
      <c r="O1" s="133"/>
      <c r="P1" s="133"/>
      <c r="Q1" s="133"/>
      <c r="R1" s="133"/>
      <c r="S1" s="189" t="str">
        <f>IF(治験経費1_経費算出基準!S1="","",治験経費1_経費算出基準!S1)</f>
        <v/>
      </c>
      <c r="T1" s="111"/>
      <c r="U1" s="111"/>
      <c r="V1" s="111"/>
      <c r="W1" s="111"/>
      <c r="X1" s="112"/>
    </row>
    <row r="2" spans="1:25" ht="19.350000000000001" customHeight="1">
      <c r="A2" s="114" t="s">
        <v>6</v>
      </c>
      <c r="B2" s="114"/>
      <c r="C2" s="114"/>
      <c r="D2" s="114"/>
      <c r="E2" s="114"/>
      <c r="F2" s="114"/>
      <c r="G2" s="114" t="str">
        <f>IF(治験経費1_経費算出基準!G2="","",治験経費1_経費算出基準!G2)</f>
        <v/>
      </c>
      <c r="H2" s="133"/>
      <c r="I2" s="133"/>
      <c r="J2" s="133"/>
      <c r="K2" s="133"/>
      <c r="L2" s="133"/>
      <c r="M2" s="133" t="s">
        <v>8</v>
      </c>
      <c r="N2" s="133"/>
      <c r="O2" s="133"/>
      <c r="P2" s="133"/>
      <c r="Q2" s="133"/>
      <c r="R2" s="133"/>
      <c r="S2" s="190" t="str">
        <f>IF(治験経費1_経費算出基準!S2="","",治験経費1_経費算出基準!S2)</f>
        <v>20xx/xx/xx</v>
      </c>
      <c r="T2" s="190"/>
      <c r="U2" s="190"/>
      <c r="V2" s="190"/>
      <c r="W2" s="190"/>
      <c r="X2" s="190"/>
    </row>
    <row r="3" spans="1:25" ht="7.35" customHeight="1"/>
    <row r="4" spans="1:25" ht="18.75">
      <c r="A4" s="113" t="s">
        <v>325</v>
      </c>
      <c r="B4" s="113"/>
      <c r="C4" s="113"/>
      <c r="D4" s="113"/>
      <c r="E4" s="113"/>
      <c r="F4" s="113"/>
      <c r="G4" s="113"/>
      <c r="H4" s="113"/>
      <c r="I4" s="113"/>
      <c r="J4" s="113"/>
      <c r="K4" s="113"/>
      <c r="L4" s="113"/>
      <c r="M4" s="113"/>
      <c r="N4" s="113"/>
      <c r="O4" s="113"/>
      <c r="P4" s="113"/>
      <c r="Q4" s="113"/>
      <c r="R4" s="113"/>
      <c r="S4" s="113"/>
      <c r="T4" s="113"/>
      <c r="U4" s="113"/>
      <c r="V4" s="113"/>
      <c r="W4" s="113"/>
      <c r="X4" s="113"/>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18" t="s">
        <v>96</v>
      </c>
      <c r="B6" s="118"/>
      <c r="C6" s="118"/>
      <c r="D6" s="118"/>
      <c r="E6" s="118"/>
      <c r="F6" s="118"/>
      <c r="G6" s="114" t="str">
        <f>IF(治験経費1_経費算出基準!G6="","",治験経費1_経費算出基準!G6)</f>
        <v/>
      </c>
      <c r="H6" s="133"/>
      <c r="I6" s="133"/>
      <c r="J6" s="133"/>
      <c r="K6" s="133"/>
      <c r="L6" s="133"/>
      <c r="M6" s="121" t="s">
        <v>97</v>
      </c>
      <c r="N6" s="121"/>
      <c r="O6" s="121"/>
      <c r="P6" s="121"/>
      <c r="Q6" s="121"/>
      <c r="R6" s="121"/>
      <c r="S6" s="175" t="str">
        <f>IF(治験経費1_経費算出基準!S6="","",治験経費1_経費算出基準!S6)</f>
        <v/>
      </c>
      <c r="T6" s="176"/>
      <c r="U6" s="176"/>
      <c r="V6" s="176"/>
      <c r="W6" s="176"/>
      <c r="X6" s="177"/>
      <c r="Y6" s="4"/>
    </row>
    <row r="7" spans="1:25" ht="33.6" customHeight="1">
      <c r="A7" s="114" t="s">
        <v>98</v>
      </c>
      <c r="B7" s="114"/>
      <c r="C7" s="114"/>
      <c r="D7" s="114"/>
      <c r="E7" s="114"/>
      <c r="F7" s="114"/>
      <c r="G7" s="160" t="str">
        <f>IF(治験経費1_経費算出基準!G7="","",治験経費1_経費算出基準!G7)</f>
        <v/>
      </c>
      <c r="H7" s="226"/>
      <c r="I7" s="226"/>
      <c r="J7" s="226"/>
      <c r="K7" s="226"/>
      <c r="L7" s="226"/>
      <c r="M7" s="226"/>
      <c r="N7" s="226"/>
      <c r="O7" s="226"/>
      <c r="P7" s="226"/>
      <c r="Q7" s="226"/>
      <c r="R7" s="226"/>
      <c r="S7" s="226"/>
      <c r="T7" s="226"/>
      <c r="U7" s="226"/>
      <c r="V7" s="226"/>
      <c r="W7" s="226"/>
      <c r="X7" s="227"/>
    </row>
    <row r="8" spans="1:25" ht="33.6" customHeight="1">
      <c r="A8" s="114" t="s">
        <v>99</v>
      </c>
      <c r="B8" s="114"/>
      <c r="C8" s="114"/>
      <c r="D8" s="114"/>
      <c r="E8" s="114"/>
      <c r="F8" s="114"/>
      <c r="G8" s="114" t="str">
        <f>IF(治験経費1_経費算出基準!G8="","",治験経費1_経費算出基準!G8)</f>
        <v/>
      </c>
      <c r="H8" s="133"/>
      <c r="I8" s="133"/>
      <c r="J8" s="133"/>
      <c r="K8" s="133"/>
      <c r="L8" s="133"/>
      <c r="M8" s="121" t="s">
        <v>186</v>
      </c>
      <c r="N8" s="121"/>
      <c r="O8" s="121"/>
      <c r="P8" s="121"/>
      <c r="Q8" s="121"/>
      <c r="R8" s="121"/>
      <c r="S8" s="175" t="str">
        <f>IF(治験経費1_経費算出基準!S8="","",治験経費1_経費算出基準!S8)</f>
        <v/>
      </c>
      <c r="T8" s="176"/>
      <c r="U8" s="176"/>
      <c r="V8" s="176"/>
      <c r="W8" s="176"/>
      <c r="X8" s="177"/>
      <c r="Y8" s="4"/>
    </row>
    <row r="9" spans="1:25" ht="33.6" customHeight="1">
      <c r="A9" s="104" t="s">
        <v>101</v>
      </c>
      <c r="B9" s="105"/>
      <c r="C9" s="105"/>
      <c r="D9" s="105"/>
      <c r="E9" s="105"/>
      <c r="F9" s="106"/>
      <c r="G9" s="261" t="str">
        <f>IF(治験経費1_経費算出基準!G9="","",治験経費1_経費算出基準!G9)</f>
        <v>20xx/xx/xx</v>
      </c>
      <c r="H9" s="190"/>
      <c r="I9" s="190"/>
      <c r="J9" s="190"/>
      <c r="K9" s="190"/>
      <c r="L9" s="190"/>
      <c r="M9" s="110" t="s">
        <v>102</v>
      </c>
      <c r="N9" s="111"/>
      <c r="O9" s="111"/>
      <c r="P9" s="111"/>
      <c r="Q9" s="111"/>
      <c r="R9" s="112"/>
      <c r="S9" s="250" t="str">
        <f>IF(治験経費1_経費算出基準!S9="","",治験経費1_経費算出基準!S9)</f>
        <v>20xx/xx/xx</v>
      </c>
      <c r="T9" s="251"/>
      <c r="U9" s="251"/>
      <c r="V9" s="251"/>
      <c r="W9" s="251"/>
      <c r="X9" s="252"/>
      <c r="Y9" s="4"/>
    </row>
    <row r="10" spans="1:25" ht="33.6" customHeight="1">
      <c r="A10" s="118" t="s">
        <v>103</v>
      </c>
      <c r="B10" s="118"/>
      <c r="C10" s="118"/>
      <c r="D10" s="118"/>
      <c r="E10" s="118"/>
      <c r="F10" s="118"/>
      <c r="G10" s="104" t="str">
        <f>IF(治験経費1_経費算出基準!G10="","",治験経費1_経費算出基準!G10)</f>
        <v/>
      </c>
      <c r="H10" s="158"/>
      <c r="I10" s="158"/>
      <c r="J10" s="158"/>
      <c r="K10" s="158"/>
      <c r="L10" s="58" t="s">
        <v>104</v>
      </c>
      <c r="M10" s="193" t="s">
        <v>105</v>
      </c>
      <c r="N10" s="194"/>
      <c r="O10" s="194"/>
      <c r="P10" s="194"/>
      <c r="Q10" s="194"/>
      <c r="R10" s="195"/>
      <c r="S10" s="175" t="str">
        <f>IF(治験経費1_経費算出基準!S10="","",治験経費1_経費算出基準!S10)</f>
        <v/>
      </c>
      <c r="T10" s="176"/>
      <c r="U10" s="176"/>
      <c r="V10" s="176"/>
      <c r="W10" s="176"/>
      <c r="X10" s="59" t="s">
        <v>106</v>
      </c>
      <c r="Y10" s="4"/>
    </row>
    <row r="11" spans="1:25" ht="7.5" customHeight="1"/>
    <row r="12" spans="1:25" ht="33" customHeight="1">
      <c r="A12" s="60"/>
      <c r="F12" s="255" t="s">
        <v>326</v>
      </c>
      <c r="G12" s="256"/>
      <c r="H12" s="256"/>
      <c r="I12" s="256"/>
      <c r="J12" s="256"/>
      <c r="K12" s="256"/>
      <c r="L12" s="257"/>
      <c r="M12" s="229">
        <f>IF(G1="均等割",0,治験経費1_経費算出基準!$T$55)</f>
        <v>0</v>
      </c>
      <c r="N12" s="229"/>
      <c r="O12" s="229"/>
      <c r="P12" s="229"/>
      <c r="Q12" s="229"/>
      <c r="R12" s="229"/>
      <c r="S12" s="61"/>
    </row>
    <row r="13" spans="1:25" ht="33" customHeight="1">
      <c r="A13" s="60"/>
      <c r="F13" s="255" t="s">
        <v>327</v>
      </c>
      <c r="G13" s="256"/>
      <c r="H13" s="256"/>
      <c r="I13" s="256"/>
      <c r="J13" s="256"/>
      <c r="K13" s="256"/>
      <c r="L13" s="257"/>
      <c r="M13" s="230">
        <f>IF($G$10="",0,ROUNDDOWN($M$12/$G$10,0))</f>
        <v>0</v>
      </c>
      <c r="N13" s="231"/>
      <c r="O13" s="231"/>
      <c r="P13" s="231"/>
      <c r="Q13" s="231"/>
      <c r="R13" s="232"/>
      <c r="S13" s="61"/>
    </row>
    <row r="14" spans="1:25" ht="7.5" customHeight="1"/>
    <row r="15" spans="1:25">
      <c r="A15" s="12"/>
      <c r="B15" s="244" t="s">
        <v>328</v>
      </c>
      <c r="C15" s="245"/>
      <c r="D15" s="245"/>
      <c r="E15" s="245"/>
      <c r="F15" s="245"/>
      <c r="G15" s="245"/>
      <c r="H15" s="245"/>
      <c r="I15" s="246"/>
      <c r="J15" s="244" t="s">
        <v>329</v>
      </c>
      <c r="K15" s="245"/>
      <c r="L15" s="246"/>
      <c r="M15" s="247" t="s">
        <v>330</v>
      </c>
      <c r="N15" s="248"/>
      <c r="O15" s="248"/>
      <c r="P15" s="248"/>
      <c r="Q15" s="248"/>
      <c r="R15" s="249"/>
      <c r="S15" s="247" t="s">
        <v>14</v>
      </c>
      <c r="T15" s="248"/>
      <c r="U15" s="248"/>
      <c r="V15" s="248"/>
      <c r="W15" s="248"/>
      <c r="X15" s="249"/>
    </row>
    <row r="16" spans="1:25" ht="33.6" customHeight="1">
      <c r="A16" s="12">
        <v>1</v>
      </c>
      <c r="B16" s="115"/>
      <c r="C16" s="262"/>
      <c r="D16" s="262"/>
      <c r="E16" s="262"/>
      <c r="F16" s="262"/>
      <c r="G16" s="262"/>
      <c r="H16" s="262"/>
      <c r="I16" s="263"/>
      <c r="J16" s="223"/>
      <c r="K16" s="224"/>
      <c r="L16" s="225"/>
      <c r="M16" s="238">
        <f>INT(ROUNDDOWN($M$13*$J16,0))</f>
        <v>0</v>
      </c>
      <c r="N16" s="239"/>
      <c r="O16" s="239"/>
      <c r="P16" s="239"/>
      <c r="Q16" s="239"/>
      <c r="R16" s="240"/>
      <c r="S16" s="233"/>
      <c r="T16" s="234"/>
      <c r="U16" s="234"/>
      <c r="V16" s="234"/>
      <c r="W16" s="234"/>
      <c r="X16" s="235"/>
    </row>
    <row r="17" spans="1:24" ht="33.6" customHeight="1">
      <c r="A17" s="12">
        <v>2</v>
      </c>
      <c r="B17" s="115"/>
      <c r="C17" s="262"/>
      <c r="D17" s="262"/>
      <c r="E17" s="262"/>
      <c r="F17" s="262"/>
      <c r="G17" s="262"/>
      <c r="H17" s="262"/>
      <c r="I17" s="263"/>
      <c r="J17" s="223"/>
      <c r="K17" s="224"/>
      <c r="L17" s="225"/>
      <c r="M17" s="238">
        <f>INT(ROUNDDOWN($M$13*$J17,0))</f>
        <v>0</v>
      </c>
      <c r="N17" s="239"/>
      <c r="O17" s="239"/>
      <c r="P17" s="239"/>
      <c r="Q17" s="239"/>
      <c r="R17" s="240"/>
      <c r="S17" s="233"/>
      <c r="T17" s="234"/>
      <c r="U17" s="234"/>
      <c r="V17" s="234"/>
      <c r="W17" s="234"/>
      <c r="X17" s="235"/>
    </row>
    <row r="18" spans="1:24" ht="33.6" customHeight="1">
      <c r="A18" s="12">
        <v>3</v>
      </c>
      <c r="B18" s="115"/>
      <c r="C18" s="262"/>
      <c r="D18" s="262"/>
      <c r="E18" s="262"/>
      <c r="F18" s="262"/>
      <c r="G18" s="262"/>
      <c r="H18" s="262"/>
      <c r="I18" s="263"/>
      <c r="J18" s="223"/>
      <c r="K18" s="224"/>
      <c r="L18" s="225"/>
      <c r="M18" s="238">
        <f>INT(ROUNDDOWN($M$13*$J18,0))</f>
        <v>0</v>
      </c>
      <c r="N18" s="239"/>
      <c r="O18" s="239"/>
      <c r="P18" s="239"/>
      <c r="Q18" s="239"/>
      <c r="R18" s="240"/>
      <c r="S18" s="233"/>
      <c r="T18" s="234"/>
      <c r="U18" s="234"/>
      <c r="V18" s="234"/>
      <c r="W18" s="234"/>
      <c r="X18" s="235"/>
    </row>
    <row r="19" spans="1:24" ht="33.6" customHeight="1">
      <c r="A19" s="12">
        <v>4</v>
      </c>
      <c r="B19" s="115"/>
      <c r="C19" s="262"/>
      <c r="D19" s="262"/>
      <c r="E19" s="262"/>
      <c r="F19" s="262"/>
      <c r="G19" s="262"/>
      <c r="H19" s="262"/>
      <c r="I19" s="263"/>
      <c r="J19" s="223"/>
      <c r="K19" s="224"/>
      <c r="L19" s="225"/>
      <c r="M19" s="238">
        <f>INT(ROUNDDOWN($M$13*$J19,0))</f>
        <v>0</v>
      </c>
      <c r="N19" s="239"/>
      <c r="O19" s="239"/>
      <c r="P19" s="239"/>
      <c r="Q19" s="239"/>
      <c r="R19" s="240"/>
      <c r="S19" s="233"/>
      <c r="T19" s="234"/>
      <c r="U19" s="234"/>
      <c r="V19" s="234"/>
      <c r="W19" s="234"/>
      <c r="X19" s="235"/>
    </row>
    <row r="20" spans="1:24" ht="33.6" customHeight="1">
      <c r="A20" s="12">
        <v>5</v>
      </c>
      <c r="B20" s="115"/>
      <c r="C20" s="262"/>
      <c r="D20" s="262"/>
      <c r="E20" s="262"/>
      <c r="F20" s="262"/>
      <c r="G20" s="262"/>
      <c r="H20" s="262"/>
      <c r="I20" s="263"/>
      <c r="J20" s="223"/>
      <c r="K20" s="224"/>
      <c r="L20" s="225"/>
      <c r="M20" s="238">
        <f>INT(ROUNDDOWN($M$13*$J20,0))</f>
        <v>0</v>
      </c>
      <c r="N20" s="239"/>
      <c r="O20" s="239"/>
      <c r="P20" s="239"/>
      <c r="Q20" s="239"/>
      <c r="R20" s="240"/>
      <c r="S20" s="233"/>
      <c r="T20" s="234"/>
      <c r="U20" s="234"/>
      <c r="V20" s="234"/>
      <c r="W20" s="234"/>
      <c r="X20" s="235"/>
    </row>
    <row r="21" spans="1:24" ht="33.6" customHeight="1">
      <c r="B21" s="62"/>
      <c r="I21" s="63" t="s">
        <v>331</v>
      </c>
      <c r="J21" s="258">
        <f>SUM(J16:L20)</f>
        <v>0</v>
      </c>
      <c r="K21" s="259"/>
      <c r="L21" s="260"/>
      <c r="M21" s="241">
        <f>SUM(M16:R20)</f>
        <v>0</v>
      </c>
      <c r="N21" s="242"/>
      <c r="O21" s="242"/>
      <c r="P21" s="242"/>
      <c r="Q21" s="242"/>
      <c r="R21" s="243"/>
      <c r="S21" s="64"/>
    </row>
    <row r="22" spans="1:24" ht="7.5" customHeight="1"/>
    <row r="23" spans="1:24" ht="33.6" customHeight="1">
      <c r="B23" s="65"/>
      <c r="C23" s="65"/>
      <c r="F23" s="253" t="s">
        <v>332</v>
      </c>
      <c r="G23" s="254"/>
      <c r="H23" s="254"/>
      <c r="I23" s="254"/>
      <c r="J23" s="254"/>
      <c r="K23" s="254"/>
      <c r="L23" s="254"/>
      <c r="M23" s="228">
        <f>IF($G$10="",0,$M$12-$M21*$G$10)</f>
        <v>0</v>
      </c>
      <c r="N23" s="228"/>
      <c r="O23" s="228"/>
      <c r="P23" s="228"/>
      <c r="Q23" s="228"/>
      <c r="R23" s="228"/>
      <c r="S23" s="236" t="s">
        <v>333</v>
      </c>
      <c r="T23" s="237"/>
      <c r="U23" s="237"/>
      <c r="V23" s="237"/>
      <c r="W23" s="237"/>
      <c r="X23" s="237"/>
    </row>
    <row r="24" spans="1:24" ht="8.1" customHeight="1"/>
  </sheetData>
  <sheetProtection sheet="1" selectLockedCells="1"/>
  <mergeCells count="60">
    <mergeCell ref="F23:L23"/>
    <mergeCell ref="F12:L12"/>
    <mergeCell ref="F13:L13"/>
    <mergeCell ref="A8:F8"/>
    <mergeCell ref="G8:L8"/>
    <mergeCell ref="J21:L21"/>
    <mergeCell ref="A9:F9"/>
    <mergeCell ref="G9:L9"/>
    <mergeCell ref="A10:F10"/>
    <mergeCell ref="G10:K10"/>
    <mergeCell ref="B19:I19"/>
    <mergeCell ref="B20:I20"/>
    <mergeCell ref="B15:I15"/>
    <mergeCell ref="B16:I16"/>
    <mergeCell ref="B17:I17"/>
    <mergeCell ref="B18:I18"/>
    <mergeCell ref="G1:L1"/>
    <mergeCell ref="D1:F1"/>
    <mergeCell ref="J15:L15"/>
    <mergeCell ref="M15:R15"/>
    <mergeCell ref="S15:X15"/>
    <mergeCell ref="M1:R1"/>
    <mergeCell ref="S1:X1"/>
    <mergeCell ref="A2:F2"/>
    <mergeCell ref="G2:L2"/>
    <mergeCell ref="M2:R2"/>
    <mergeCell ref="S2:X2"/>
    <mergeCell ref="A7:F7"/>
    <mergeCell ref="M9:R9"/>
    <mergeCell ref="S9:X9"/>
    <mergeCell ref="M10:R10"/>
    <mergeCell ref="S10:W10"/>
    <mergeCell ref="M23:R23"/>
    <mergeCell ref="M12:R12"/>
    <mergeCell ref="M13:R13"/>
    <mergeCell ref="S16:X16"/>
    <mergeCell ref="S17:X17"/>
    <mergeCell ref="S18:X18"/>
    <mergeCell ref="S23:X23"/>
    <mergeCell ref="M16:R16"/>
    <mergeCell ref="M17:R17"/>
    <mergeCell ref="M18:R18"/>
    <mergeCell ref="M21:R21"/>
    <mergeCell ref="S19:X19"/>
    <mergeCell ref="S20:X20"/>
    <mergeCell ref="M19:R19"/>
    <mergeCell ref="M20:R20"/>
    <mergeCell ref="A4:X4"/>
    <mergeCell ref="A6:F6"/>
    <mergeCell ref="G6:L6"/>
    <mergeCell ref="M6:R6"/>
    <mergeCell ref="S6:X6"/>
    <mergeCell ref="J19:L19"/>
    <mergeCell ref="J20:L20"/>
    <mergeCell ref="G7:X7"/>
    <mergeCell ref="J16:L16"/>
    <mergeCell ref="J17:L17"/>
    <mergeCell ref="J18:L18"/>
    <mergeCell ref="M8:R8"/>
    <mergeCell ref="S8:X8"/>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59" sqref="B59:I59"/>
    </sheetView>
  </sheetViews>
  <sheetFormatPr defaultColWidth="8.875" defaultRowHeight="13.5"/>
  <cols>
    <col min="1" max="24" width="3.625" style="2" customWidth="1"/>
    <col min="25" max="16384" width="8.875" style="2"/>
  </cols>
  <sheetData>
    <row r="1" spans="1:25" ht="19.350000000000001" customHeight="1">
      <c r="A1" s="2" t="str">
        <f>治験経費1_経費算出基準!$A$1</f>
        <v>治験経費1</v>
      </c>
      <c r="D1" s="133" t="s">
        <v>2</v>
      </c>
      <c r="E1" s="133"/>
      <c r="F1" s="133"/>
      <c r="G1" s="114" t="str">
        <f>IF(治験経費1_経費算出基準!G1="","",治験経費1_経費算出基準!G1)</f>
        <v/>
      </c>
      <c r="H1" s="133"/>
      <c r="I1" s="133"/>
      <c r="J1" s="133"/>
      <c r="K1" s="133"/>
      <c r="L1" s="133"/>
      <c r="M1" s="133" t="s">
        <v>93</v>
      </c>
      <c r="N1" s="133"/>
      <c r="O1" s="133"/>
      <c r="P1" s="133"/>
      <c r="Q1" s="133"/>
      <c r="R1" s="133"/>
      <c r="S1" s="189" t="str">
        <f>IF(治験経費1_経費算出基準!S1="","",治験経費1_経費算出基準!S1)</f>
        <v/>
      </c>
      <c r="T1" s="111"/>
      <c r="U1" s="111"/>
      <c r="V1" s="111"/>
      <c r="W1" s="111"/>
      <c r="X1" s="112"/>
    </row>
    <row r="2" spans="1:25" ht="19.350000000000001" customHeight="1">
      <c r="A2" s="114" t="s">
        <v>6</v>
      </c>
      <c r="B2" s="114"/>
      <c r="C2" s="114"/>
      <c r="D2" s="114"/>
      <c r="E2" s="114"/>
      <c r="F2" s="114"/>
      <c r="G2" s="114" t="str">
        <f>IF(治験経費1_経費算出基準!G2="","",治験経費1_経費算出基準!G2)</f>
        <v/>
      </c>
      <c r="H2" s="133"/>
      <c r="I2" s="133"/>
      <c r="J2" s="133"/>
      <c r="K2" s="133"/>
      <c r="L2" s="133"/>
      <c r="M2" s="133" t="s">
        <v>8</v>
      </c>
      <c r="N2" s="133"/>
      <c r="O2" s="133"/>
      <c r="P2" s="133"/>
      <c r="Q2" s="133"/>
      <c r="R2" s="133"/>
      <c r="S2" s="190" t="str">
        <f>IF(治験経費1_経費算出基準!S2="","",治験経費1_経費算出基準!S2)</f>
        <v>20xx/xx/xx</v>
      </c>
      <c r="T2" s="190"/>
      <c r="U2" s="190"/>
      <c r="V2" s="190"/>
      <c r="W2" s="190"/>
      <c r="X2" s="190"/>
    </row>
    <row r="3" spans="1:25" ht="7.35" customHeight="1"/>
    <row r="4" spans="1:25" ht="18.75">
      <c r="A4" s="113" t="s">
        <v>334</v>
      </c>
      <c r="B4" s="113"/>
      <c r="C4" s="113"/>
      <c r="D4" s="113"/>
      <c r="E4" s="113"/>
      <c r="F4" s="113"/>
      <c r="G4" s="113"/>
      <c r="H4" s="113"/>
      <c r="I4" s="113"/>
      <c r="J4" s="113"/>
      <c r="K4" s="113"/>
      <c r="L4" s="113"/>
      <c r="M4" s="113"/>
      <c r="N4" s="113"/>
      <c r="O4" s="113"/>
      <c r="P4" s="113"/>
      <c r="Q4" s="113"/>
      <c r="R4" s="113"/>
      <c r="S4" s="113"/>
      <c r="T4" s="113"/>
      <c r="U4" s="113"/>
      <c r="V4" s="113"/>
      <c r="W4" s="113"/>
      <c r="X4" s="113"/>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18" t="s">
        <v>96</v>
      </c>
      <c r="B6" s="118"/>
      <c r="C6" s="118"/>
      <c r="D6" s="118"/>
      <c r="E6" s="118"/>
      <c r="F6" s="118"/>
      <c r="G6" s="114" t="str">
        <f>IF(治験経費1_経費算出基準!G6="","",治験経費1_経費算出基準!G6)</f>
        <v/>
      </c>
      <c r="H6" s="133"/>
      <c r="I6" s="133"/>
      <c r="J6" s="133"/>
      <c r="K6" s="133"/>
      <c r="L6" s="133"/>
      <c r="M6" s="121" t="s">
        <v>97</v>
      </c>
      <c r="N6" s="121"/>
      <c r="O6" s="121"/>
      <c r="P6" s="121"/>
      <c r="Q6" s="121"/>
      <c r="R6" s="121"/>
      <c r="S6" s="175" t="str">
        <f>IF(治験経費1_経費算出基準!S6="","",治験経費1_経費算出基準!S6)</f>
        <v/>
      </c>
      <c r="T6" s="176"/>
      <c r="U6" s="176"/>
      <c r="V6" s="176"/>
      <c r="W6" s="176"/>
      <c r="X6" s="177"/>
      <c r="Y6" s="4"/>
    </row>
    <row r="7" spans="1:25" ht="33.6" customHeight="1">
      <c r="A7" s="114" t="s">
        <v>98</v>
      </c>
      <c r="B7" s="114"/>
      <c r="C7" s="114"/>
      <c r="D7" s="114"/>
      <c r="E7" s="114"/>
      <c r="F7" s="114"/>
      <c r="G7" s="160" t="str">
        <f>IF(治験経費1_経費算出基準!G7="","",治験経費1_経費算出基準!G7)</f>
        <v/>
      </c>
      <c r="H7" s="226"/>
      <c r="I7" s="226"/>
      <c r="J7" s="226"/>
      <c r="K7" s="226"/>
      <c r="L7" s="226"/>
      <c r="M7" s="226"/>
      <c r="N7" s="226"/>
      <c r="O7" s="226"/>
      <c r="P7" s="226"/>
      <c r="Q7" s="226"/>
      <c r="R7" s="226"/>
      <c r="S7" s="226"/>
      <c r="T7" s="226"/>
      <c r="U7" s="226"/>
      <c r="V7" s="226"/>
      <c r="W7" s="226"/>
      <c r="X7" s="227"/>
    </row>
    <row r="8" spans="1:25" ht="33.6" customHeight="1">
      <c r="A8" s="114" t="s">
        <v>99</v>
      </c>
      <c r="B8" s="114"/>
      <c r="C8" s="114"/>
      <c r="D8" s="114"/>
      <c r="E8" s="114"/>
      <c r="F8" s="114"/>
      <c r="G8" s="114" t="str">
        <f>IF(治験経費1_経費算出基準!G8="","",治験経費1_経費算出基準!G8)</f>
        <v/>
      </c>
      <c r="H8" s="133"/>
      <c r="I8" s="133"/>
      <c r="J8" s="133"/>
      <c r="K8" s="133"/>
      <c r="L8" s="133"/>
      <c r="M8" s="121" t="s">
        <v>186</v>
      </c>
      <c r="N8" s="121"/>
      <c r="O8" s="121"/>
      <c r="P8" s="121"/>
      <c r="Q8" s="121"/>
      <c r="R8" s="121"/>
      <c r="S8" s="175" t="str">
        <f>IF(治験経費1_経費算出基準!S8="","",治験経費1_経費算出基準!S8)</f>
        <v/>
      </c>
      <c r="T8" s="176"/>
      <c r="U8" s="176"/>
      <c r="V8" s="176"/>
      <c r="W8" s="176"/>
      <c r="X8" s="177"/>
      <c r="Y8" s="4"/>
    </row>
    <row r="9" spans="1:25" ht="33.6" customHeight="1">
      <c r="A9" s="104" t="s">
        <v>101</v>
      </c>
      <c r="B9" s="105"/>
      <c r="C9" s="105"/>
      <c r="D9" s="105"/>
      <c r="E9" s="105"/>
      <c r="F9" s="106"/>
      <c r="G9" s="261" t="str">
        <f>IF(治験経費1_経費算出基準!G9="","",治験経費1_経費算出基準!G9)</f>
        <v>20xx/xx/xx</v>
      </c>
      <c r="H9" s="190"/>
      <c r="I9" s="190"/>
      <c r="J9" s="190"/>
      <c r="K9" s="190"/>
      <c r="L9" s="190"/>
      <c r="M9" s="110" t="s">
        <v>102</v>
      </c>
      <c r="N9" s="111"/>
      <c r="O9" s="111"/>
      <c r="P9" s="111"/>
      <c r="Q9" s="111"/>
      <c r="R9" s="112"/>
      <c r="S9" s="250" t="str">
        <f>IF(治験経費1_経費算出基準!S9="","",治験経費1_経費算出基準!S9)</f>
        <v>20xx/xx/xx</v>
      </c>
      <c r="T9" s="251"/>
      <c r="U9" s="251"/>
      <c r="V9" s="251"/>
      <c r="W9" s="251"/>
      <c r="X9" s="252"/>
      <c r="Y9" s="4"/>
    </row>
    <row r="10" spans="1:25" ht="33.6" customHeight="1">
      <c r="A10" s="118" t="s">
        <v>103</v>
      </c>
      <c r="B10" s="118"/>
      <c r="C10" s="118"/>
      <c r="D10" s="118"/>
      <c r="E10" s="118"/>
      <c r="F10" s="118"/>
      <c r="G10" s="104" t="str">
        <f>IF(治験経費1_経費算出基準!G10="","",治験経費1_経費算出基準!G10)</f>
        <v/>
      </c>
      <c r="H10" s="158"/>
      <c r="I10" s="158"/>
      <c r="J10" s="158"/>
      <c r="K10" s="158"/>
      <c r="L10" s="58" t="s">
        <v>104</v>
      </c>
      <c r="M10" s="193" t="s">
        <v>105</v>
      </c>
      <c r="N10" s="194"/>
      <c r="O10" s="194"/>
      <c r="P10" s="194"/>
      <c r="Q10" s="194"/>
      <c r="R10" s="195"/>
      <c r="S10" s="175" t="str">
        <f>IF(治験経費1_経費算出基準!S10="","",治験経費1_経費算出基準!S10)</f>
        <v/>
      </c>
      <c r="T10" s="176"/>
      <c r="U10" s="176"/>
      <c r="V10" s="176"/>
      <c r="W10" s="176"/>
      <c r="X10" s="59" t="s">
        <v>106</v>
      </c>
      <c r="Y10" s="4"/>
    </row>
    <row r="11" spans="1:25" ht="7.5" customHeight="1"/>
    <row r="12" spans="1:25" ht="33" customHeight="1">
      <c r="A12" s="60"/>
      <c r="F12" s="255" t="s">
        <v>326</v>
      </c>
      <c r="G12" s="256"/>
      <c r="H12" s="256"/>
      <c r="I12" s="256"/>
      <c r="J12" s="256"/>
      <c r="K12" s="256"/>
      <c r="L12" s="257"/>
      <c r="M12" s="229">
        <f>IF(G1="マイルストーン",0,治験経費1_経費算出基準!$T$55)</f>
        <v>0</v>
      </c>
      <c r="N12" s="229"/>
      <c r="O12" s="229"/>
      <c r="P12" s="229"/>
      <c r="Q12" s="229"/>
      <c r="R12" s="229"/>
      <c r="S12" s="61"/>
    </row>
    <row r="13" spans="1:25" ht="33" customHeight="1">
      <c r="A13" s="60"/>
      <c r="F13" s="255" t="s">
        <v>327</v>
      </c>
      <c r="G13" s="256"/>
      <c r="H13" s="256"/>
      <c r="I13" s="256"/>
      <c r="J13" s="256"/>
      <c r="K13" s="256"/>
      <c r="L13" s="257"/>
      <c r="M13" s="230">
        <f>IF($G$10="",0,ROUNDDOWN($M$12/$G$10,0))</f>
        <v>0</v>
      </c>
      <c r="N13" s="231"/>
      <c r="O13" s="231"/>
      <c r="P13" s="231"/>
      <c r="Q13" s="231"/>
      <c r="R13" s="232"/>
      <c r="S13" s="61"/>
    </row>
    <row r="14" spans="1:25" ht="7.5" customHeight="1"/>
    <row r="15" spans="1:25">
      <c r="A15" s="12"/>
      <c r="B15" s="244" t="s">
        <v>328</v>
      </c>
      <c r="C15" s="245"/>
      <c r="D15" s="245"/>
      <c r="E15" s="245"/>
      <c r="F15" s="245"/>
      <c r="G15" s="245"/>
      <c r="H15" s="245"/>
      <c r="I15" s="246"/>
      <c r="J15" s="244" t="s">
        <v>335</v>
      </c>
      <c r="K15" s="245"/>
      <c r="L15" s="246"/>
      <c r="M15" s="247" t="s">
        <v>330</v>
      </c>
      <c r="N15" s="248"/>
      <c r="O15" s="248"/>
      <c r="P15" s="248"/>
      <c r="Q15" s="248"/>
      <c r="R15" s="249"/>
      <c r="S15" s="247" t="s">
        <v>14</v>
      </c>
      <c r="T15" s="248"/>
      <c r="U15" s="248"/>
      <c r="V15" s="248"/>
      <c r="W15" s="248"/>
      <c r="X15" s="249"/>
    </row>
    <row r="16" spans="1:25" ht="33.6" customHeight="1">
      <c r="A16" s="12">
        <v>1</v>
      </c>
      <c r="B16" s="264"/>
      <c r="C16" s="265"/>
      <c r="D16" s="265"/>
      <c r="E16" s="265"/>
      <c r="F16" s="265"/>
      <c r="G16" s="265"/>
      <c r="H16" s="265"/>
      <c r="I16" s="266"/>
      <c r="J16" s="267">
        <v>1</v>
      </c>
      <c r="K16" s="268"/>
      <c r="L16" s="269"/>
      <c r="M16" s="238">
        <f t="shared" ref="M16:M65" si="0">INT(ROUNDDOWN($M$13/$J$66,0))</f>
        <v>0</v>
      </c>
      <c r="N16" s="239"/>
      <c r="O16" s="239"/>
      <c r="P16" s="239"/>
      <c r="Q16" s="239"/>
      <c r="R16" s="240"/>
      <c r="S16" s="233"/>
      <c r="T16" s="234"/>
      <c r="U16" s="234"/>
      <c r="V16" s="234"/>
      <c r="W16" s="234"/>
      <c r="X16" s="235"/>
    </row>
    <row r="17" spans="1:24" ht="33.6" customHeight="1">
      <c r="A17" s="12">
        <v>2</v>
      </c>
      <c r="B17" s="264"/>
      <c r="C17" s="265"/>
      <c r="D17" s="265"/>
      <c r="E17" s="265"/>
      <c r="F17" s="265"/>
      <c r="G17" s="265"/>
      <c r="H17" s="265"/>
      <c r="I17" s="266"/>
      <c r="J17" s="267">
        <v>1</v>
      </c>
      <c r="K17" s="268"/>
      <c r="L17" s="269"/>
      <c r="M17" s="238">
        <f t="shared" si="0"/>
        <v>0</v>
      </c>
      <c r="N17" s="239"/>
      <c r="O17" s="239"/>
      <c r="P17" s="239"/>
      <c r="Q17" s="239"/>
      <c r="R17" s="240"/>
      <c r="S17" s="233"/>
      <c r="T17" s="234"/>
      <c r="U17" s="234"/>
      <c r="V17" s="234"/>
      <c r="W17" s="234"/>
      <c r="X17" s="235"/>
    </row>
    <row r="18" spans="1:24" ht="33.6" customHeight="1">
      <c r="A18" s="12">
        <v>3</v>
      </c>
      <c r="B18" s="264"/>
      <c r="C18" s="265"/>
      <c r="D18" s="265"/>
      <c r="E18" s="265"/>
      <c r="F18" s="265"/>
      <c r="G18" s="265"/>
      <c r="H18" s="265"/>
      <c r="I18" s="266"/>
      <c r="J18" s="267">
        <v>1</v>
      </c>
      <c r="K18" s="268"/>
      <c r="L18" s="269"/>
      <c r="M18" s="238">
        <f t="shared" si="0"/>
        <v>0</v>
      </c>
      <c r="N18" s="239"/>
      <c r="O18" s="239"/>
      <c r="P18" s="239"/>
      <c r="Q18" s="239"/>
      <c r="R18" s="240"/>
      <c r="S18" s="233"/>
      <c r="T18" s="234"/>
      <c r="U18" s="234"/>
      <c r="V18" s="234"/>
      <c r="W18" s="234"/>
      <c r="X18" s="235"/>
    </row>
    <row r="19" spans="1:24" ht="33.6" customHeight="1">
      <c r="A19" s="12">
        <v>4</v>
      </c>
      <c r="B19" s="264"/>
      <c r="C19" s="265"/>
      <c r="D19" s="265"/>
      <c r="E19" s="265"/>
      <c r="F19" s="265"/>
      <c r="G19" s="265"/>
      <c r="H19" s="265"/>
      <c r="I19" s="266"/>
      <c r="J19" s="267">
        <v>1</v>
      </c>
      <c r="K19" s="268"/>
      <c r="L19" s="269"/>
      <c r="M19" s="238">
        <f t="shared" si="0"/>
        <v>0</v>
      </c>
      <c r="N19" s="239"/>
      <c r="O19" s="239"/>
      <c r="P19" s="239"/>
      <c r="Q19" s="239"/>
      <c r="R19" s="240"/>
      <c r="S19" s="233"/>
      <c r="T19" s="234"/>
      <c r="U19" s="234"/>
      <c r="V19" s="234"/>
      <c r="W19" s="234"/>
      <c r="X19" s="235"/>
    </row>
    <row r="20" spans="1:24" ht="33.6" customHeight="1">
      <c r="A20" s="12">
        <v>5</v>
      </c>
      <c r="B20" s="264"/>
      <c r="C20" s="265"/>
      <c r="D20" s="265"/>
      <c r="E20" s="265"/>
      <c r="F20" s="265"/>
      <c r="G20" s="265"/>
      <c r="H20" s="265"/>
      <c r="I20" s="266"/>
      <c r="J20" s="267">
        <v>1</v>
      </c>
      <c r="K20" s="268"/>
      <c r="L20" s="269"/>
      <c r="M20" s="238">
        <f t="shared" si="0"/>
        <v>0</v>
      </c>
      <c r="N20" s="239"/>
      <c r="O20" s="239"/>
      <c r="P20" s="239"/>
      <c r="Q20" s="239"/>
      <c r="R20" s="240"/>
      <c r="S20" s="233"/>
      <c r="T20" s="234"/>
      <c r="U20" s="234"/>
      <c r="V20" s="234"/>
      <c r="W20" s="234"/>
      <c r="X20" s="235"/>
    </row>
    <row r="21" spans="1:24" ht="33.6" customHeight="1">
      <c r="A21" s="12">
        <v>6</v>
      </c>
      <c r="B21" s="264"/>
      <c r="C21" s="265"/>
      <c r="D21" s="265"/>
      <c r="E21" s="265"/>
      <c r="F21" s="265"/>
      <c r="G21" s="265"/>
      <c r="H21" s="265"/>
      <c r="I21" s="266"/>
      <c r="J21" s="267">
        <v>1</v>
      </c>
      <c r="K21" s="268"/>
      <c r="L21" s="269"/>
      <c r="M21" s="238">
        <f t="shared" si="0"/>
        <v>0</v>
      </c>
      <c r="N21" s="239"/>
      <c r="O21" s="239"/>
      <c r="P21" s="239"/>
      <c r="Q21" s="239"/>
      <c r="R21" s="240"/>
      <c r="S21" s="233"/>
      <c r="T21" s="234"/>
      <c r="U21" s="234"/>
      <c r="V21" s="234"/>
      <c r="W21" s="234"/>
      <c r="X21" s="235"/>
    </row>
    <row r="22" spans="1:24" ht="33.6" customHeight="1">
      <c r="A22" s="12">
        <v>7</v>
      </c>
      <c r="B22" s="264"/>
      <c r="C22" s="265"/>
      <c r="D22" s="265"/>
      <c r="E22" s="265"/>
      <c r="F22" s="265"/>
      <c r="G22" s="265"/>
      <c r="H22" s="265"/>
      <c r="I22" s="266"/>
      <c r="J22" s="267">
        <v>1</v>
      </c>
      <c r="K22" s="268"/>
      <c r="L22" s="269"/>
      <c r="M22" s="238">
        <f t="shared" si="0"/>
        <v>0</v>
      </c>
      <c r="N22" s="239"/>
      <c r="O22" s="239"/>
      <c r="P22" s="239"/>
      <c r="Q22" s="239"/>
      <c r="R22" s="240"/>
      <c r="S22" s="233"/>
      <c r="T22" s="234"/>
      <c r="U22" s="234"/>
      <c r="V22" s="234"/>
      <c r="W22" s="234"/>
      <c r="X22" s="235"/>
    </row>
    <row r="23" spans="1:24" ht="33.6" customHeight="1">
      <c r="A23" s="12">
        <v>8</v>
      </c>
      <c r="B23" s="264"/>
      <c r="C23" s="265"/>
      <c r="D23" s="265"/>
      <c r="E23" s="265"/>
      <c r="F23" s="265"/>
      <c r="G23" s="265"/>
      <c r="H23" s="265"/>
      <c r="I23" s="266"/>
      <c r="J23" s="267">
        <v>1</v>
      </c>
      <c r="K23" s="268"/>
      <c r="L23" s="269"/>
      <c r="M23" s="238">
        <f t="shared" si="0"/>
        <v>0</v>
      </c>
      <c r="N23" s="239"/>
      <c r="O23" s="239"/>
      <c r="P23" s="239"/>
      <c r="Q23" s="239"/>
      <c r="R23" s="240"/>
      <c r="S23" s="233"/>
      <c r="T23" s="234"/>
      <c r="U23" s="234"/>
      <c r="V23" s="234"/>
      <c r="W23" s="234"/>
      <c r="X23" s="235"/>
    </row>
    <row r="24" spans="1:24" ht="33.6" customHeight="1">
      <c r="A24" s="12">
        <v>9</v>
      </c>
      <c r="B24" s="264"/>
      <c r="C24" s="265"/>
      <c r="D24" s="265"/>
      <c r="E24" s="265"/>
      <c r="F24" s="265"/>
      <c r="G24" s="265"/>
      <c r="H24" s="265"/>
      <c r="I24" s="266"/>
      <c r="J24" s="267">
        <v>1</v>
      </c>
      <c r="K24" s="268"/>
      <c r="L24" s="269"/>
      <c r="M24" s="238">
        <f t="shared" si="0"/>
        <v>0</v>
      </c>
      <c r="N24" s="239"/>
      <c r="O24" s="239"/>
      <c r="P24" s="239"/>
      <c r="Q24" s="239"/>
      <c r="R24" s="240"/>
      <c r="S24" s="233"/>
      <c r="T24" s="234"/>
      <c r="U24" s="234"/>
      <c r="V24" s="234"/>
      <c r="W24" s="234"/>
      <c r="X24" s="235"/>
    </row>
    <row r="25" spans="1:24" ht="33.6" customHeight="1">
      <c r="A25" s="12">
        <v>10</v>
      </c>
      <c r="B25" s="264"/>
      <c r="C25" s="265"/>
      <c r="D25" s="265"/>
      <c r="E25" s="265"/>
      <c r="F25" s="265"/>
      <c r="G25" s="265"/>
      <c r="H25" s="265"/>
      <c r="I25" s="266"/>
      <c r="J25" s="267">
        <v>1</v>
      </c>
      <c r="K25" s="268"/>
      <c r="L25" s="269"/>
      <c r="M25" s="238">
        <f t="shared" si="0"/>
        <v>0</v>
      </c>
      <c r="N25" s="239"/>
      <c r="O25" s="239"/>
      <c r="P25" s="239"/>
      <c r="Q25" s="239"/>
      <c r="R25" s="240"/>
      <c r="S25" s="233"/>
      <c r="T25" s="234"/>
      <c r="U25" s="234"/>
      <c r="V25" s="234"/>
      <c r="W25" s="234"/>
      <c r="X25" s="235"/>
    </row>
    <row r="26" spans="1:24" ht="33.6" customHeight="1">
      <c r="A26" s="12">
        <v>11</v>
      </c>
      <c r="B26" s="264"/>
      <c r="C26" s="265"/>
      <c r="D26" s="265"/>
      <c r="E26" s="265"/>
      <c r="F26" s="265"/>
      <c r="G26" s="265"/>
      <c r="H26" s="265"/>
      <c r="I26" s="266"/>
      <c r="J26" s="267">
        <v>1</v>
      </c>
      <c r="K26" s="268"/>
      <c r="L26" s="269"/>
      <c r="M26" s="238">
        <f t="shared" si="0"/>
        <v>0</v>
      </c>
      <c r="N26" s="239"/>
      <c r="O26" s="239"/>
      <c r="P26" s="239"/>
      <c r="Q26" s="239"/>
      <c r="R26" s="240"/>
      <c r="S26" s="233"/>
      <c r="T26" s="234"/>
      <c r="U26" s="234"/>
      <c r="V26" s="234"/>
      <c r="W26" s="234"/>
      <c r="X26" s="235"/>
    </row>
    <row r="27" spans="1:24" ht="33.6" customHeight="1">
      <c r="A27" s="12">
        <v>12</v>
      </c>
      <c r="B27" s="264"/>
      <c r="C27" s="265"/>
      <c r="D27" s="265"/>
      <c r="E27" s="265"/>
      <c r="F27" s="265"/>
      <c r="G27" s="265"/>
      <c r="H27" s="265"/>
      <c r="I27" s="266"/>
      <c r="J27" s="267">
        <v>1</v>
      </c>
      <c r="K27" s="268"/>
      <c r="L27" s="269"/>
      <c r="M27" s="238">
        <f t="shared" si="0"/>
        <v>0</v>
      </c>
      <c r="N27" s="239"/>
      <c r="O27" s="239"/>
      <c r="P27" s="239"/>
      <c r="Q27" s="239"/>
      <c r="R27" s="240"/>
      <c r="S27" s="233"/>
      <c r="T27" s="234"/>
      <c r="U27" s="234"/>
      <c r="V27" s="234"/>
      <c r="W27" s="234"/>
      <c r="X27" s="235"/>
    </row>
    <row r="28" spans="1:24" ht="33.6" customHeight="1">
      <c r="A28" s="12">
        <v>13</v>
      </c>
      <c r="B28" s="264"/>
      <c r="C28" s="265"/>
      <c r="D28" s="265"/>
      <c r="E28" s="265"/>
      <c r="F28" s="265"/>
      <c r="G28" s="265"/>
      <c r="H28" s="265"/>
      <c r="I28" s="266"/>
      <c r="J28" s="267">
        <v>1</v>
      </c>
      <c r="K28" s="268"/>
      <c r="L28" s="269"/>
      <c r="M28" s="238">
        <f t="shared" si="0"/>
        <v>0</v>
      </c>
      <c r="N28" s="239"/>
      <c r="O28" s="239"/>
      <c r="P28" s="239"/>
      <c r="Q28" s="239"/>
      <c r="R28" s="240"/>
      <c r="S28" s="233"/>
      <c r="T28" s="234"/>
      <c r="U28" s="234"/>
      <c r="V28" s="234"/>
      <c r="W28" s="234"/>
      <c r="X28" s="235"/>
    </row>
    <row r="29" spans="1:24" ht="33.6" customHeight="1">
      <c r="A29" s="12">
        <v>14</v>
      </c>
      <c r="B29" s="264"/>
      <c r="C29" s="265"/>
      <c r="D29" s="265"/>
      <c r="E29" s="265"/>
      <c r="F29" s="265"/>
      <c r="G29" s="265"/>
      <c r="H29" s="265"/>
      <c r="I29" s="266"/>
      <c r="J29" s="267">
        <v>1</v>
      </c>
      <c r="K29" s="268"/>
      <c r="L29" s="269"/>
      <c r="M29" s="238">
        <f t="shared" si="0"/>
        <v>0</v>
      </c>
      <c r="N29" s="239"/>
      <c r="O29" s="239"/>
      <c r="P29" s="239"/>
      <c r="Q29" s="239"/>
      <c r="R29" s="240"/>
      <c r="S29" s="233"/>
      <c r="T29" s="234"/>
      <c r="U29" s="234"/>
      <c r="V29" s="234"/>
      <c r="W29" s="234"/>
      <c r="X29" s="235"/>
    </row>
    <row r="30" spans="1:24" ht="33.6" customHeight="1">
      <c r="A30" s="12">
        <v>15</v>
      </c>
      <c r="B30" s="264"/>
      <c r="C30" s="265"/>
      <c r="D30" s="265"/>
      <c r="E30" s="265"/>
      <c r="F30" s="265"/>
      <c r="G30" s="265"/>
      <c r="H30" s="265"/>
      <c r="I30" s="266"/>
      <c r="J30" s="267">
        <v>1</v>
      </c>
      <c r="K30" s="268"/>
      <c r="L30" s="269"/>
      <c r="M30" s="238">
        <f t="shared" si="0"/>
        <v>0</v>
      </c>
      <c r="N30" s="239"/>
      <c r="O30" s="239"/>
      <c r="P30" s="239"/>
      <c r="Q30" s="239"/>
      <c r="R30" s="240"/>
      <c r="S30" s="233"/>
      <c r="T30" s="234"/>
      <c r="U30" s="234"/>
      <c r="V30" s="234"/>
      <c r="W30" s="234"/>
      <c r="X30" s="235"/>
    </row>
    <row r="31" spans="1:24" ht="33.6" customHeight="1">
      <c r="A31" s="12">
        <v>16</v>
      </c>
      <c r="B31" s="264"/>
      <c r="C31" s="265"/>
      <c r="D31" s="265"/>
      <c r="E31" s="265"/>
      <c r="F31" s="265"/>
      <c r="G31" s="265"/>
      <c r="H31" s="265"/>
      <c r="I31" s="266"/>
      <c r="J31" s="267">
        <v>1</v>
      </c>
      <c r="K31" s="268"/>
      <c r="L31" s="269"/>
      <c r="M31" s="238">
        <f t="shared" si="0"/>
        <v>0</v>
      </c>
      <c r="N31" s="239"/>
      <c r="O31" s="239"/>
      <c r="P31" s="239"/>
      <c r="Q31" s="239"/>
      <c r="R31" s="240"/>
      <c r="S31" s="233"/>
      <c r="T31" s="234"/>
      <c r="U31" s="234"/>
      <c r="V31" s="234"/>
      <c r="W31" s="234"/>
      <c r="X31" s="235"/>
    </row>
    <row r="32" spans="1:24" ht="33.6" customHeight="1">
      <c r="A32" s="12">
        <v>17</v>
      </c>
      <c r="B32" s="264"/>
      <c r="C32" s="265"/>
      <c r="D32" s="265"/>
      <c r="E32" s="265"/>
      <c r="F32" s="265"/>
      <c r="G32" s="265"/>
      <c r="H32" s="265"/>
      <c r="I32" s="266"/>
      <c r="J32" s="267">
        <v>1</v>
      </c>
      <c r="K32" s="268"/>
      <c r="L32" s="269"/>
      <c r="M32" s="238">
        <f t="shared" si="0"/>
        <v>0</v>
      </c>
      <c r="N32" s="239"/>
      <c r="O32" s="239"/>
      <c r="P32" s="239"/>
      <c r="Q32" s="239"/>
      <c r="R32" s="240"/>
      <c r="S32" s="233"/>
      <c r="T32" s="234"/>
      <c r="U32" s="234"/>
      <c r="V32" s="234"/>
      <c r="W32" s="234"/>
      <c r="X32" s="235"/>
    </row>
    <row r="33" spans="1:24" ht="33.6" customHeight="1">
      <c r="A33" s="12">
        <v>18</v>
      </c>
      <c r="B33" s="264"/>
      <c r="C33" s="265"/>
      <c r="D33" s="265"/>
      <c r="E33" s="265"/>
      <c r="F33" s="265"/>
      <c r="G33" s="265"/>
      <c r="H33" s="265"/>
      <c r="I33" s="266"/>
      <c r="J33" s="267">
        <v>1</v>
      </c>
      <c r="K33" s="268"/>
      <c r="L33" s="269"/>
      <c r="M33" s="238">
        <f t="shared" si="0"/>
        <v>0</v>
      </c>
      <c r="N33" s="239"/>
      <c r="O33" s="239"/>
      <c r="P33" s="239"/>
      <c r="Q33" s="239"/>
      <c r="R33" s="240"/>
      <c r="S33" s="233"/>
      <c r="T33" s="234"/>
      <c r="U33" s="234"/>
      <c r="V33" s="234"/>
      <c r="W33" s="234"/>
      <c r="X33" s="235"/>
    </row>
    <row r="34" spans="1:24" ht="33.6" customHeight="1">
      <c r="A34" s="12">
        <v>19</v>
      </c>
      <c r="B34" s="264"/>
      <c r="C34" s="265"/>
      <c r="D34" s="265"/>
      <c r="E34" s="265"/>
      <c r="F34" s="265"/>
      <c r="G34" s="265"/>
      <c r="H34" s="265"/>
      <c r="I34" s="266"/>
      <c r="J34" s="267">
        <v>1</v>
      </c>
      <c r="K34" s="268"/>
      <c r="L34" s="269"/>
      <c r="M34" s="238">
        <f t="shared" si="0"/>
        <v>0</v>
      </c>
      <c r="N34" s="239"/>
      <c r="O34" s="239"/>
      <c r="P34" s="239"/>
      <c r="Q34" s="239"/>
      <c r="R34" s="240"/>
      <c r="S34" s="233"/>
      <c r="T34" s="234"/>
      <c r="U34" s="234"/>
      <c r="V34" s="234"/>
      <c r="W34" s="234"/>
      <c r="X34" s="235"/>
    </row>
    <row r="35" spans="1:24" ht="33.6" customHeight="1">
      <c r="A35" s="12">
        <v>20</v>
      </c>
      <c r="B35" s="264"/>
      <c r="C35" s="265"/>
      <c r="D35" s="265"/>
      <c r="E35" s="265"/>
      <c r="F35" s="265"/>
      <c r="G35" s="265"/>
      <c r="H35" s="265"/>
      <c r="I35" s="266"/>
      <c r="J35" s="267">
        <v>1</v>
      </c>
      <c r="K35" s="268"/>
      <c r="L35" s="269"/>
      <c r="M35" s="238">
        <f t="shared" si="0"/>
        <v>0</v>
      </c>
      <c r="N35" s="239"/>
      <c r="O35" s="239"/>
      <c r="P35" s="239"/>
      <c r="Q35" s="239"/>
      <c r="R35" s="240"/>
      <c r="S35" s="233"/>
      <c r="T35" s="234"/>
      <c r="U35" s="234"/>
      <c r="V35" s="234"/>
      <c r="W35" s="234"/>
      <c r="X35" s="235"/>
    </row>
    <row r="36" spans="1:24" ht="33.6" customHeight="1">
      <c r="A36" s="12">
        <v>21</v>
      </c>
      <c r="B36" s="264"/>
      <c r="C36" s="265"/>
      <c r="D36" s="265"/>
      <c r="E36" s="265"/>
      <c r="F36" s="265"/>
      <c r="G36" s="265"/>
      <c r="H36" s="265"/>
      <c r="I36" s="266"/>
      <c r="J36" s="267">
        <v>1</v>
      </c>
      <c r="K36" s="268"/>
      <c r="L36" s="269"/>
      <c r="M36" s="238">
        <f t="shared" si="0"/>
        <v>0</v>
      </c>
      <c r="N36" s="239"/>
      <c r="O36" s="239"/>
      <c r="P36" s="239"/>
      <c r="Q36" s="239"/>
      <c r="R36" s="240"/>
      <c r="S36" s="233"/>
      <c r="T36" s="234"/>
      <c r="U36" s="234"/>
      <c r="V36" s="234"/>
      <c r="W36" s="234"/>
      <c r="X36" s="235"/>
    </row>
    <row r="37" spans="1:24" ht="33.6" customHeight="1">
      <c r="A37" s="12">
        <v>22</v>
      </c>
      <c r="B37" s="264"/>
      <c r="C37" s="265"/>
      <c r="D37" s="265"/>
      <c r="E37" s="265"/>
      <c r="F37" s="265"/>
      <c r="G37" s="265"/>
      <c r="H37" s="265"/>
      <c r="I37" s="266"/>
      <c r="J37" s="267">
        <v>1</v>
      </c>
      <c r="K37" s="268"/>
      <c r="L37" s="269"/>
      <c r="M37" s="238">
        <f t="shared" si="0"/>
        <v>0</v>
      </c>
      <c r="N37" s="239"/>
      <c r="O37" s="239"/>
      <c r="P37" s="239"/>
      <c r="Q37" s="239"/>
      <c r="R37" s="240"/>
      <c r="S37" s="233"/>
      <c r="T37" s="234"/>
      <c r="U37" s="234"/>
      <c r="V37" s="234"/>
      <c r="W37" s="234"/>
      <c r="X37" s="235"/>
    </row>
    <row r="38" spans="1:24" ht="33.6" customHeight="1">
      <c r="A38" s="12">
        <v>23</v>
      </c>
      <c r="B38" s="264"/>
      <c r="C38" s="265"/>
      <c r="D38" s="265"/>
      <c r="E38" s="265"/>
      <c r="F38" s="265"/>
      <c r="G38" s="265"/>
      <c r="H38" s="265"/>
      <c r="I38" s="266"/>
      <c r="J38" s="267">
        <v>1</v>
      </c>
      <c r="K38" s="268"/>
      <c r="L38" s="269"/>
      <c r="M38" s="238">
        <f t="shared" si="0"/>
        <v>0</v>
      </c>
      <c r="N38" s="239"/>
      <c r="O38" s="239"/>
      <c r="P38" s="239"/>
      <c r="Q38" s="239"/>
      <c r="R38" s="240"/>
      <c r="S38" s="233"/>
      <c r="T38" s="234"/>
      <c r="U38" s="234"/>
      <c r="V38" s="234"/>
      <c r="W38" s="234"/>
      <c r="X38" s="235"/>
    </row>
    <row r="39" spans="1:24" ht="33.6" customHeight="1">
      <c r="A39" s="12">
        <v>24</v>
      </c>
      <c r="B39" s="264"/>
      <c r="C39" s="265"/>
      <c r="D39" s="265"/>
      <c r="E39" s="265"/>
      <c r="F39" s="265"/>
      <c r="G39" s="265"/>
      <c r="H39" s="265"/>
      <c r="I39" s="266"/>
      <c r="J39" s="267">
        <v>1</v>
      </c>
      <c r="K39" s="268"/>
      <c r="L39" s="269"/>
      <c r="M39" s="238">
        <f t="shared" si="0"/>
        <v>0</v>
      </c>
      <c r="N39" s="239"/>
      <c r="O39" s="239"/>
      <c r="P39" s="239"/>
      <c r="Q39" s="239"/>
      <c r="R39" s="240"/>
      <c r="S39" s="233"/>
      <c r="T39" s="234"/>
      <c r="U39" s="234"/>
      <c r="V39" s="234"/>
      <c r="W39" s="234"/>
      <c r="X39" s="235"/>
    </row>
    <row r="40" spans="1:24" ht="33.6" customHeight="1">
      <c r="A40" s="12">
        <v>25</v>
      </c>
      <c r="B40" s="264"/>
      <c r="C40" s="265"/>
      <c r="D40" s="265"/>
      <c r="E40" s="265"/>
      <c r="F40" s="265"/>
      <c r="G40" s="265"/>
      <c r="H40" s="265"/>
      <c r="I40" s="266"/>
      <c r="J40" s="267">
        <v>1</v>
      </c>
      <c r="K40" s="268"/>
      <c r="L40" s="269"/>
      <c r="M40" s="238">
        <f t="shared" si="0"/>
        <v>0</v>
      </c>
      <c r="N40" s="239"/>
      <c r="O40" s="239"/>
      <c r="P40" s="239"/>
      <c r="Q40" s="239"/>
      <c r="R40" s="240"/>
      <c r="S40" s="233"/>
      <c r="T40" s="234"/>
      <c r="U40" s="234"/>
      <c r="V40" s="234"/>
      <c r="W40" s="234"/>
      <c r="X40" s="235"/>
    </row>
    <row r="41" spans="1:24" ht="33.6" customHeight="1">
      <c r="A41" s="12">
        <v>26</v>
      </c>
      <c r="B41" s="264"/>
      <c r="C41" s="265"/>
      <c r="D41" s="265"/>
      <c r="E41" s="265"/>
      <c r="F41" s="265"/>
      <c r="G41" s="265"/>
      <c r="H41" s="265"/>
      <c r="I41" s="266"/>
      <c r="J41" s="267">
        <v>1</v>
      </c>
      <c r="K41" s="268"/>
      <c r="L41" s="269"/>
      <c r="M41" s="238">
        <f t="shared" si="0"/>
        <v>0</v>
      </c>
      <c r="N41" s="239"/>
      <c r="O41" s="239"/>
      <c r="P41" s="239"/>
      <c r="Q41" s="239"/>
      <c r="R41" s="240"/>
      <c r="S41" s="233"/>
      <c r="T41" s="234"/>
      <c r="U41" s="234"/>
      <c r="V41" s="234"/>
      <c r="W41" s="234"/>
      <c r="X41" s="235"/>
    </row>
    <row r="42" spans="1:24" ht="33.6" customHeight="1">
      <c r="A42" s="12">
        <v>27</v>
      </c>
      <c r="B42" s="264"/>
      <c r="C42" s="265"/>
      <c r="D42" s="265"/>
      <c r="E42" s="265"/>
      <c r="F42" s="265"/>
      <c r="G42" s="265"/>
      <c r="H42" s="265"/>
      <c r="I42" s="266"/>
      <c r="J42" s="267">
        <v>1</v>
      </c>
      <c r="K42" s="268"/>
      <c r="L42" s="269"/>
      <c r="M42" s="238">
        <f t="shared" si="0"/>
        <v>0</v>
      </c>
      <c r="N42" s="239"/>
      <c r="O42" s="239"/>
      <c r="P42" s="239"/>
      <c r="Q42" s="239"/>
      <c r="R42" s="240"/>
      <c r="S42" s="233"/>
      <c r="T42" s="234"/>
      <c r="U42" s="234"/>
      <c r="V42" s="234"/>
      <c r="W42" s="234"/>
      <c r="X42" s="235"/>
    </row>
    <row r="43" spans="1:24" ht="33.6" customHeight="1">
      <c r="A43" s="12">
        <v>28</v>
      </c>
      <c r="B43" s="264"/>
      <c r="C43" s="265"/>
      <c r="D43" s="265"/>
      <c r="E43" s="265"/>
      <c r="F43" s="265"/>
      <c r="G43" s="265"/>
      <c r="H43" s="265"/>
      <c r="I43" s="266"/>
      <c r="J43" s="267">
        <v>1</v>
      </c>
      <c r="K43" s="268"/>
      <c r="L43" s="269"/>
      <c r="M43" s="238">
        <f t="shared" si="0"/>
        <v>0</v>
      </c>
      <c r="N43" s="239"/>
      <c r="O43" s="239"/>
      <c r="P43" s="239"/>
      <c r="Q43" s="239"/>
      <c r="R43" s="240"/>
      <c r="S43" s="233"/>
      <c r="T43" s="234"/>
      <c r="U43" s="234"/>
      <c r="V43" s="234"/>
      <c r="W43" s="234"/>
      <c r="X43" s="235"/>
    </row>
    <row r="44" spans="1:24" ht="33.6" customHeight="1">
      <c r="A44" s="12">
        <v>29</v>
      </c>
      <c r="B44" s="264"/>
      <c r="C44" s="265"/>
      <c r="D44" s="265"/>
      <c r="E44" s="265"/>
      <c r="F44" s="265"/>
      <c r="G44" s="265"/>
      <c r="H44" s="265"/>
      <c r="I44" s="266"/>
      <c r="J44" s="267">
        <v>1</v>
      </c>
      <c r="K44" s="268"/>
      <c r="L44" s="269"/>
      <c r="M44" s="238">
        <f t="shared" si="0"/>
        <v>0</v>
      </c>
      <c r="N44" s="239"/>
      <c r="O44" s="239"/>
      <c r="P44" s="239"/>
      <c r="Q44" s="239"/>
      <c r="R44" s="240"/>
      <c r="S44" s="233"/>
      <c r="T44" s="234"/>
      <c r="U44" s="234"/>
      <c r="V44" s="234"/>
      <c r="W44" s="234"/>
      <c r="X44" s="235"/>
    </row>
    <row r="45" spans="1:24" ht="33.6" customHeight="1">
      <c r="A45" s="12">
        <v>30</v>
      </c>
      <c r="B45" s="264"/>
      <c r="C45" s="265"/>
      <c r="D45" s="265"/>
      <c r="E45" s="265"/>
      <c r="F45" s="265"/>
      <c r="G45" s="265"/>
      <c r="H45" s="265"/>
      <c r="I45" s="266"/>
      <c r="J45" s="267">
        <v>1</v>
      </c>
      <c r="K45" s="268"/>
      <c r="L45" s="269"/>
      <c r="M45" s="238">
        <f t="shared" si="0"/>
        <v>0</v>
      </c>
      <c r="N45" s="239"/>
      <c r="O45" s="239"/>
      <c r="P45" s="239"/>
      <c r="Q45" s="239"/>
      <c r="R45" s="240"/>
      <c r="S45" s="233"/>
      <c r="T45" s="234"/>
      <c r="U45" s="234"/>
      <c r="V45" s="234"/>
      <c r="W45" s="234"/>
      <c r="X45" s="235"/>
    </row>
    <row r="46" spans="1:24" ht="33.6" customHeight="1">
      <c r="A46" s="12">
        <v>31</v>
      </c>
      <c r="B46" s="264"/>
      <c r="C46" s="265"/>
      <c r="D46" s="265"/>
      <c r="E46" s="265"/>
      <c r="F46" s="265"/>
      <c r="G46" s="265"/>
      <c r="H46" s="265"/>
      <c r="I46" s="266"/>
      <c r="J46" s="267">
        <v>1</v>
      </c>
      <c r="K46" s="268"/>
      <c r="L46" s="269"/>
      <c r="M46" s="238">
        <f t="shared" si="0"/>
        <v>0</v>
      </c>
      <c r="N46" s="239"/>
      <c r="O46" s="239"/>
      <c r="P46" s="239"/>
      <c r="Q46" s="239"/>
      <c r="R46" s="240"/>
      <c r="S46" s="233"/>
      <c r="T46" s="234"/>
      <c r="U46" s="234"/>
      <c r="V46" s="234"/>
      <c r="W46" s="234"/>
      <c r="X46" s="235"/>
    </row>
    <row r="47" spans="1:24" ht="33.6" customHeight="1">
      <c r="A47" s="12">
        <v>32</v>
      </c>
      <c r="B47" s="264"/>
      <c r="C47" s="265"/>
      <c r="D47" s="265"/>
      <c r="E47" s="265"/>
      <c r="F47" s="265"/>
      <c r="G47" s="265"/>
      <c r="H47" s="265"/>
      <c r="I47" s="266"/>
      <c r="J47" s="267">
        <v>1</v>
      </c>
      <c r="K47" s="268"/>
      <c r="L47" s="269"/>
      <c r="M47" s="238">
        <f t="shared" si="0"/>
        <v>0</v>
      </c>
      <c r="N47" s="239"/>
      <c r="O47" s="239"/>
      <c r="P47" s="239"/>
      <c r="Q47" s="239"/>
      <c r="R47" s="240"/>
      <c r="S47" s="233"/>
      <c r="T47" s="234"/>
      <c r="U47" s="234"/>
      <c r="V47" s="234"/>
      <c r="W47" s="234"/>
      <c r="X47" s="235"/>
    </row>
    <row r="48" spans="1:24" ht="33.6" customHeight="1">
      <c r="A48" s="12">
        <v>33</v>
      </c>
      <c r="B48" s="264"/>
      <c r="C48" s="265"/>
      <c r="D48" s="265"/>
      <c r="E48" s="265"/>
      <c r="F48" s="265"/>
      <c r="G48" s="265"/>
      <c r="H48" s="265"/>
      <c r="I48" s="266"/>
      <c r="J48" s="267">
        <v>1</v>
      </c>
      <c r="K48" s="268"/>
      <c r="L48" s="269"/>
      <c r="M48" s="238">
        <f t="shared" si="0"/>
        <v>0</v>
      </c>
      <c r="N48" s="239"/>
      <c r="O48" s="239"/>
      <c r="P48" s="239"/>
      <c r="Q48" s="239"/>
      <c r="R48" s="240"/>
      <c r="S48" s="233"/>
      <c r="T48" s="234"/>
      <c r="U48" s="234"/>
      <c r="V48" s="234"/>
      <c r="W48" s="234"/>
      <c r="X48" s="235"/>
    </row>
    <row r="49" spans="1:24" ht="33.6" customHeight="1">
      <c r="A49" s="12">
        <v>34</v>
      </c>
      <c r="B49" s="264"/>
      <c r="C49" s="265"/>
      <c r="D49" s="265"/>
      <c r="E49" s="265"/>
      <c r="F49" s="265"/>
      <c r="G49" s="265"/>
      <c r="H49" s="265"/>
      <c r="I49" s="266"/>
      <c r="J49" s="267">
        <v>1</v>
      </c>
      <c r="K49" s="268"/>
      <c r="L49" s="269"/>
      <c r="M49" s="238">
        <f t="shared" si="0"/>
        <v>0</v>
      </c>
      <c r="N49" s="239"/>
      <c r="O49" s="239"/>
      <c r="P49" s="239"/>
      <c r="Q49" s="239"/>
      <c r="R49" s="240"/>
      <c r="S49" s="233"/>
      <c r="T49" s="234"/>
      <c r="U49" s="234"/>
      <c r="V49" s="234"/>
      <c r="W49" s="234"/>
      <c r="X49" s="235"/>
    </row>
    <row r="50" spans="1:24" ht="33.6" customHeight="1">
      <c r="A50" s="12">
        <v>35</v>
      </c>
      <c r="B50" s="264"/>
      <c r="C50" s="265"/>
      <c r="D50" s="265"/>
      <c r="E50" s="265"/>
      <c r="F50" s="265"/>
      <c r="G50" s="265"/>
      <c r="H50" s="265"/>
      <c r="I50" s="266"/>
      <c r="J50" s="267">
        <v>1</v>
      </c>
      <c r="K50" s="268"/>
      <c r="L50" s="269"/>
      <c r="M50" s="238">
        <f t="shared" si="0"/>
        <v>0</v>
      </c>
      <c r="N50" s="239"/>
      <c r="O50" s="239"/>
      <c r="P50" s="239"/>
      <c r="Q50" s="239"/>
      <c r="R50" s="240"/>
      <c r="S50" s="233"/>
      <c r="T50" s="234"/>
      <c r="U50" s="234"/>
      <c r="V50" s="234"/>
      <c r="W50" s="234"/>
      <c r="X50" s="235"/>
    </row>
    <row r="51" spans="1:24" ht="33.6" customHeight="1">
      <c r="A51" s="12">
        <v>36</v>
      </c>
      <c r="B51" s="264"/>
      <c r="C51" s="265"/>
      <c r="D51" s="265"/>
      <c r="E51" s="265"/>
      <c r="F51" s="265"/>
      <c r="G51" s="265"/>
      <c r="H51" s="265"/>
      <c r="I51" s="266"/>
      <c r="J51" s="267">
        <v>1</v>
      </c>
      <c r="K51" s="268"/>
      <c r="L51" s="269"/>
      <c r="M51" s="238">
        <f t="shared" si="0"/>
        <v>0</v>
      </c>
      <c r="N51" s="239"/>
      <c r="O51" s="239"/>
      <c r="P51" s="239"/>
      <c r="Q51" s="239"/>
      <c r="R51" s="240"/>
      <c r="S51" s="233"/>
      <c r="T51" s="234"/>
      <c r="U51" s="234"/>
      <c r="V51" s="234"/>
      <c r="W51" s="234"/>
      <c r="X51" s="235"/>
    </row>
    <row r="52" spans="1:24" ht="33.6" customHeight="1">
      <c r="A52" s="12">
        <v>37</v>
      </c>
      <c r="B52" s="264"/>
      <c r="C52" s="265"/>
      <c r="D52" s="265"/>
      <c r="E52" s="265"/>
      <c r="F52" s="265"/>
      <c r="G52" s="265"/>
      <c r="H52" s="265"/>
      <c r="I52" s="266"/>
      <c r="J52" s="267">
        <v>1</v>
      </c>
      <c r="K52" s="268"/>
      <c r="L52" s="269"/>
      <c r="M52" s="238">
        <f t="shared" si="0"/>
        <v>0</v>
      </c>
      <c r="N52" s="239"/>
      <c r="O52" s="239"/>
      <c r="P52" s="239"/>
      <c r="Q52" s="239"/>
      <c r="R52" s="240"/>
      <c r="S52" s="233"/>
      <c r="T52" s="234"/>
      <c r="U52" s="234"/>
      <c r="V52" s="234"/>
      <c r="W52" s="234"/>
      <c r="X52" s="235"/>
    </row>
    <row r="53" spans="1:24" ht="33.6" customHeight="1">
      <c r="A53" s="12">
        <v>38</v>
      </c>
      <c r="B53" s="264"/>
      <c r="C53" s="265"/>
      <c r="D53" s="265"/>
      <c r="E53" s="265"/>
      <c r="F53" s="265"/>
      <c r="G53" s="265"/>
      <c r="H53" s="265"/>
      <c r="I53" s="266"/>
      <c r="J53" s="267">
        <v>1</v>
      </c>
      <c r="K53" s="268"/>
      <c r="L53" s="269"/>
      <c r="M53" s="238">
        <f t="shared" si="0"/>
        <v>0</v>
      </c>
      <c r="N53" s="239"/>
      <c r="O53" s="239"/>
      <c r="P53" s="239"/>
      <c r="Q53" s="239"/>
      <c r="R53" s="240"/>
      <c r="S53" s="233"/>
      <c r="T53" s="234"/>
      <c r="U53" s="234"/>
      <c r="V53" s="234"/>
      <c r="W53" s="234"/>
      <c r="X53" s="235"/>
    </row>
    <row r="54" spans="1:24" ht="33.6" customHeight="1">
      <c r="A54" s="12">
        <v>39</v>
      </c>
      <c r="B54" s="264"/>
      <c r="C54" s="265"/>
      <c r="D54" s="265"/>
      <c r="E54" s="265"/>
      <c r="F54" s="265"/>
      <c r="G54" s="265"/>
      <c r="H54" s="265"/>
      <c r="I54" s="266"/>
      <c r="J54" s="267">
        <v>1</v>
      </c>
      <c r="K54" s="268"/>
      <c r="L54" s="269"/>
      <c r="M54" s="238">
        <f t="shared" si="0"/>
        <v>0</v>
      </c>
      <c r="N54" s="239"/>
      <c r="O54" s="239"/>
      <c r="P54" s="239"/>
      <c r="Q54" s="239"/>
      <c r="R54" s="240"/>
      <c r="S54" s="233"/>
      <c r="T54" s="234"/>
      <c r="U54" s="234"/>
      <c r="V54" s="234"/>
      <c r="W54" s="234"/>
      <c r="X54" s="235"/>
    </row>
    <row r="55" spans="1:24" ht="33.6" customHeight="1">
      <c r="A55" s="12">
        <v>40</v>
      </c>
      <c r="B55" s="264"/>
      <c r="C55" s="265"/>
      <c r="D55" s="265"/>
      <c r="E55" s="265"/>
      <c r="F55" s="265"/>
      <c r="G55" s="265"/>
      <c r="H55" s="265"/>
      <c r="I55" s="266"/>
      <c r="J55" s="267">
        <v>1</v>
      </c>
      <c r="K55" s="268"/>
      <c r="L55" s="269"/>
      <c r="M55" s="238">
        <f t="shared" si="0"/>
        <v>0</v>
      </c>
      <c r="N55" s="239"/>
      <c r="O55" s="239"/>
      <c r="P55" s="239"/>
      <c r="Q55" s="239"/>
      <c r="R55" s="240"/>
      <c r="S55" s="233"/>
      <c r="T55" s="234"/>
      <c r="U55" s="234"/>
      <c r="V55" s="234"/>
      <c r="W55" s="234"/>
      <c r="X55" s="235"/>
    </row>
    <row r="56" spans="1:24" ht="33.6" customHeight="1">
      <c r="A56" s="12">
        <v>41</v>
      </c>
      <c r="B56" s="264"/>
      <c r="C56" s="265"/>
      <c r="D56" s="265"/>
      <c r="E56" s="265"/>
      <c r="F56" s="265"/>
      <c r="G56" s="265"/>
      <c r="H56" s="265"/>
      <c r="I56" s="266"/>
      <c r="J56" s="267">
        <v>1</v>
      </c>
      <c r="K56" s="268"/>
      <c r="L56" s="269"/>
      <c r="M56" s="238">
        <f t="shared" si="0"/>
        <v>0</v>
      </c>
      <c r="N56" s="239"/>
      <c r="O56" s="239"/>
      <c r="P56" s="239"/>
      <c r="Q56" s="239"/>
      <c r="R56" s="240"/>
      <c r="S56" s="233"/>
      <c r="T56" s="234"/>
      <c r="U56" s="234"/>
      <c r="V56" s="234"/>
      <c r="W56" s="234"/>
      <c r="X56" s="235"/>
    </row>
    <row r="57" spans="1:24" ht="33.6" customHeight="1">
      <c r="A57" s="12">
        <v>42</v>
      </c>
      <c r="B57" s="264"/>
      <c r="C57" s="265"/>
      <c r="D57" s="265"/>
      <c r="E57" s="265"/>
      <c r="F57" s="265"/>
      <c r="G57" s="265"/>
      <c r="H57" s="265"/>
      <c r="I57" s="266"/>
      <c r="J57" s="267">
        <v>1</v>
      </c>
      <c r="K57" s="268"/>
      <c r="L57" s="269"/>
      <c r="M57" s="238">
        <f t="shared" si="0"/>
        <v>0</v>
      </c>
      <c r="N57" s="239"/>
      <c r="O57" s="239"/>
      <c r="P57" s="239"/>
      <c r="Q57" s="239"/>
      <c r="R57" s="240"/>
      <c r="S57" s="233"/>
      <c r="T57" s="234"/>
      <c r="U57" s="234"/>
      <c r="V57" s="234"/>
      <c r="W57" s="234"/>
      <c r="X57" s="235"/>
    </row>
    <row r="58" spans="1:24" ht="33.6" customHeight="1">
      <c r="A58" s="12">
        <v>43</v>
      </c>
      <c r="B58" s="264"/>
      <c r="C58" s="265"/>
      <c r="D58" s="265"/>
      <c r="E58" s="265"/>
      <c r="F58" s="265"/>
      <c r="G58" s="265"/>
      <c r="H58" s="265"/>
      <c r="I58" s="266"/>
      <c r="J58" s="267">
        <v>1</v>
      </c>
      <c r="K58" s="268"/>
      <c r="L58" s="269"/>
      <c r="M58" s="238">
        <f t="shared" si="0"/>
        <v>0</v>
      </c>
      <c r="N58" s="239"/>
      <c r="O58" s="239"/>
      <c r="P58" s="239"/>
      <c r="Q58" s="239"/>
      <c r="R58" s="240"/>
      <c r="S58" s="233"/>
      <c r="T58" s="234"/>
      <c r="U58" s="234"/>
      <c r="V58" s="234"/>
      <c r="W58" s="234"/>
      <c r="X58" s="235"/>
    </row>
    <row r="59" spans="1:24" ht="33.6" customHeight="1">
      <c r="A59" s="12">
        <v>44</v>
      </c>
      <c r="B59" s="264"/>
      <c r="C59" s="265"/>
      <c r="D59" s="265"/>
      <c r="E59" s="265"/>
      <c r="F59" s="265"/>
      <c r="G59" s="265"/>
      <c r="H59" s="265"/>
      <c r="I59" s="266"/>
      <c r="J59" s="267">
        <v>1</v>
      </c>
      <c r="K59" s="268"/>
      <c r="L59" s="269"/>
      <c r="M59" s="238">
        <f t="shared" si="0"/>
        <v>0</v>
      </c>
      <c r="N59" s="239"/>
      <c r="O59" s="239"/>
      <c r="P59" s="239"/>
      <c r="Q59" s="239"/>
      <c r="R59" s="240"/>
      <c r="S59" s="233"/>
      <c r="T59" s="234"/>
      <c r="U59" s="234"/>
      <c r="V59" s="234"/>
      <c r="W59" s="234"/>
      <c r="X59" s="235"/>
    </row>
    <row r="60" spans="1:24" ht="33.6" customHeight="1">
      <c r="A60" s="12">
        <v>45</v>
      </c>
      <c r="B60" s="264"/>
      <c r="C60" s="265"/>
      <c r="D60" s="265"/>
      <c r="E60" s="265"/>
      <c r="F60" s="265"/>
      <c r="G60" s="265"/>
      <c r="H60" s="265"/>
      <c r="I60" s="266"/>
      <c r="J60" s="267">
        <v>1</v>
      </c>
      <c r="K60" s="268"/>
      <c r="L60" s="269"/>
      <c r="M60" s="238">
        <f t="shared" si="0"/>
        <v>0</v>
      </c>
      <c r="N60" s="239"/>
      <c r="O60" s="239"/>
      <c r="P60" s="239"/>
      <c r="Q60" s="239"/>
      <c r="R60" s="240"/>
      <c r="S60" s="233"/>
      <c r="T60" s="234"/>
      <c r="U60" s="234"/>
      <c r="V60" s="234"/>
      <c r="W60" s="234"/>
      <c r="X60" s="235"/>
    </row>
    <row r="61" spans="1:24" ht="33.6" customHeight="1">
      <c r="A61" s="12">
        <v>46</v>
      </c>
      <c r="B61" s="264"/>
      <c r="C61" s="265"/>
      <c r="D61" s="265"/>
      <c r="E61" s="265"/>
      <c r="F61" s="265"/>
      <c r="G61" s="265"/>
      <c r="H61" s="265"/>
      <c r="I61" s="266"/>
      <c r="J61" s="267">
        <v>1</v>
      </c>
      <c r="K61" s="268"/>
      <c r="L61" s="269"/>
      <c r="M61" s="238">
        <f t="shared" si="0"/>
        <v>0</v>
      </c>
      <c r="N61" s="239"/>
      <c r="O61" s="239"/>
      <c r="P61" s="239"/>
      <c r="Q61" s="239"/>
      <c r="R61" s="240"/>
      <c r="S61" s="233"/>
      <c r="T61" s="234"/>
      <c r="U61" s="234"/>
      <c r="V61" s="234"/>
      <c r="W61" s="234"/>
      <c r="X61" s="235"/>
    </row>
    <row r="62" spans="1:24" ht="33.6" customHeight="1">
      <c r="A62" s="12">
        <v>47</v>
      </c>
      <c r="B62" s="264"/>
      <c r="C62" s="265"/>
      <c r="D62" s="265"/>
      <c r="E62" s="265"/>
      <c r="F62" s="265"/>
      <c r="G62" s="265"/>
      <c r="H62" s="265"/>
      <c r="I62" s="266"/>
      <c r="J62" s="267">
        <v>1</v>
      </c>
      <c r="K62" s="268"/>
      <c r="L62" s="269"/>
      <c r="M62" s="238">
        <f t="shared" si="0"/>
        <v>0</v>
      </c>
      <c r="N62" s="239"/>
      <c r="O62" s="239"/>
      <c r="P62" s="239"/>
      <c r="Q62" s="239"/>
      <c r="R62" s="240"/>
      <c r="S62" s="233"/>
      <c r="T62" s="234"/>
      <c r="U62" s="234"/>
      <c r="V62" s="234"/>
      <c r="W62" s="234"/>
      <c r="X62" s="235"/>
    </row>
    <row r="63" spans="1:24" ht="33.6" customHeight="1">
      <c r="A63" s="12">
        <v>48</v>
      </c>
      <c r="B63" s="264"/>
      <c r="C63" s="265"/>
      <c r="D63" s="265"/>
      <c r="E63" s="265"/>
      <c r="F63" s="265"/>
      <c r="G63" s="265"/>
      <c r="H63" s="265"/>
      <c r="I63" s="266"/>
      <c r="J63" s="267">
        <v>1</v>
      </c>
      <c r="K63" s="268"/>
      <c r="L63" s="269"/>
      <c r="M63" s="238">
        <f t="shared" si="0"/>
        <v>0</v>
      </c>
      <c r="N63" s="239"/>
      <c r="O63" s="239"/>
      <c r="P63" s="239"/>
      <c r="Q63" s="239"/>
      <c r="R63" s="240"/>
      <c r="S63" s="233"/>
      <c r="T63" s="234"/>
      <c r="U63" s="234"/>
      <c r="V63" s="234"/>
      <c r="W63" s="234"/>
      <c r="X63" s="235"/>
    </row>
    <row r="64" spans="1:24" ht="33.6" customHeight="1">
      <c r="A64" s="12">
        <v>49</v>
      </c>
      <c r="B64" s="264"/>
      <c r="C64" s="265"/>
      <c r="D64" s="265"/>
      <c r="E64" s="265"/>
      <c r="F64" s="265"/>
      <c r="G64" s="265"/>
      <c r="H64" s="265"/>
      <c r="I64" s="266"/>
      <c r="J64" s="267">
        <v>1</v>
      </c>
      <c r="K64" s="268"/>
      <c r="L64" s="269"/>
      <c r="M64" s="238">
        <f t="shared" si="0"/>
        <v>0</v>
      </c>
      <c r="N64" s="239"/>
      <c r="O64" s="239"/>
      <c r="P64" s="239"/>
      <c r="Q64" s="239"/>
      <c r="R64" s="240"/>
      <c r="S64" s="233"/>
      <c r="T64" s="234"/>
      <c r="U64" s="234"/>
      <c r="V64" s="234"/>
      <c r="W64" s="234"/>
      <c r="X64" s="235"/>
    </row>
    <row r="65" spans="1:24" ht="33.6" customHeight="1">
      <c r="A65" s="12">
        <v>50</v>
      </c>
      <c r="B65" s="264"/>
      <c r="C65" s="265"/>
      <c r="D65" s="265"/>
      <c r="E65" s="265"/>
      <c r="F65" s="265"/>
      <c r="G65" s="265"/>
      <c r="H65" s="265"/>
      <c r="I65" s="266"/>
      <c r="J65" s="267">
        <v>1</v>
      </c>
      <c r="K65" s="268"/>
      <c r="L65" s="269"/>
      <c r="M65" s="238">
        <f t="shared" si="0"/>
        <v>0</v>
      </c>
      <c r="N65" s="239"/>
      <c r="O65" s="239"/>
      <c r="P65" s="239"/>
      <c r="Q65" s="239"/>
      <c r="R65" s="240"/>
      <c r="S65" s="233"/>
      <c r="T65" s="234"/>
      <c r="U65" s="234"/>
      <c r="V65" s="234"/>
      <c r="W65" s="234"/>
      <c r="X65" s="235"/>
    </row>
    <row r="66" spans="1:24" ht="33.6" customHeight="1">
      <c r="B66" s="62"/>
      <c r="I66" s="63" t="s">
        <v>331</v>
      </c>
      <c r="J66" s="271">
        <f>SUM(J16:L65)</f>
        <v>50</v>
      </c>
      <c r="K66" s="272"/>
      <c r="L66" s="273"/>
      <c r="M66" s="241">
        <f>SUM(M16:R65)</f>
        <v>0</v>
      </c>
      <c r="N66" s="242"/>
      <c r="O66" s="242"/>
      <c r="P66" s="242"/>
      <c r="Q66" s="242"/>
      <c r="R66" s="243"/>
      <c r="S66" s="64"/>
    </row>
    <row r="67" spans="1:24" ht="7.5" customHeight="1"/>
    <row r="68" spans="1:24" ht="33.6" customHeight="1">
      <c r="B68" s="65"/>
      <c r="C68" s="65"/>
      <c r="F68" s="253" t="s">
        <v>332</v>
      </c>
      <c r="G68" s="254"/>
      <c r="H68" s="254"/>
      <c r="I68" s="254"/>
      <c r="J68" s="254"/>
      <c r="K68" s="254"/>
      <c r="L68" s="254"/>
      <c r="M68" s="270">
        <f>IF($G$10="",0,$M$12-$M66*$G$10)</f>
        <v>0</v>
      </c>
      <c r="N68" s="228"/>
      <c r="O68" s="228"/>
      <c r="P68" s="228"/>
      <c r="Q68" s="228"/>
      <c r="R68" s="228"/>
      <c r="S68" s="236" t="s">
        <v>333</v>
      </c>
      <c r="T68" s="237"/>
      <c r="U68" s="237"/>
      <c r="V68" s="237"/>
      <c r="W68" s="237"/>
      <c r="X68" s="237"/>
    </row>
    <row r="69" spans="1:24" ht="8.1" customHeight="1"/>
  </sheetData>
  <sheetProtection sheet="1" selectLockedCells="1"/>
  <mergeCells count="240">
    <mergeCell ref="B29:I29"/>
    <mergeCell ref="J29:L29"/>
    <mergeCell ref="M29:R29"/>
    <mergeCell ref="S29:X29"/>
    <mergeCell ref="S26:X26"/>
    <mergeCell ref="S27:X27"/>
    <mergeCell ref="S21:X21"/>
    <mergeCell ref="B22:I22"/>
    <mergeCell ref="J22:L22"/>
    <mergeCell ref="M22:R22"/>
    <mergeCell ref="S22:X22"/>
    <mergeCell ref="B21:I21"/>
    <mergeCell ref="J21:L21"/>
    <mergeCell ref="M66:R66"/>
    <mergeCell ref="F68:L68"/>
    <mergeCell ref="M68:R68"/>
    <mergeCell ref="S68:X68"/>
    <mergeCell ref="M23:R23"/>
    <mergeCell ref="S23:X23"/>
    <mergeCell ref="B24:I24"/>
    <mergeCell ref="J24:L24"/>
    <mergeCell ref="S24:X24"/>
    <mergeCell ref="M24:R24"/>
    <mergeCell ref="S25:X25"/>
    <mergeCell ref="M25:R25"/>
    <mergeCell ref="J66:L66"/>
    <mergeCell ref="B23:I23"/>
    <mergeCell ref="J23:L23"/>
    <mergeCell ref="J25:L25"/>
    <mergeCell ref="S28:X28"/>
    <mergeCell ref="B32:I32"/>
    <mergeCell ref="J32:L32"/>
    <mergeCell ref="M32:R32"/>
    <mergeCell ref="S32:X32"/>
    <mergeCell ref="B33:I33"/>
    <mergeCell ref="J33:L33"/>
    <mergeCell ref="M33:R33"/>
    <mergeCell ref="S20:X20"/>
    <mergeCell ref="B17:I17"/>
    <mergeCell ref="B18:I18"/>
    <mergeCell ref="B19:I19"/>
    <mergeCell ref="B20:I20"/>
    <mergeCell ref="J19:L19"/>
    <mergeCell ref="J17:L17"/>
    <mergeCell ref="S17:X17"/>
    <mergeCell ref="J18:L18"/>
    <mergeCell ref="M18:R18"/>
    <mergeCell ref="S18:X18"/>
    <mergeCell ref="M19:R19"/>
    <mergeCell ref="S19:X19"/>
    <mergeCell ref="A6:F6"/>
    <mergeCell ref="G6:L6"/>
    <mergeCell ref="M6:R6"/>
    <mergeCell ref="S6:X6"/>
    <mergeCell ref="S15:X15"/>
    <mergeCell ref="J16:L16"/>
    <mergeCell ref="M16:R16"/>
    <mergeCell ref="S16:X16"/>
    <mergeCell ref="B15:I15"/>
    <mergeCell ref="B16:I16"/>
    <mergeCell ref="F13:L13"/>
    <mergeCell ref="M13:R13"/>
    <mergeCell ref="J15:L15"/>
    <mergeCell ref="M15:R15"/>
    <mergeCell ref="A7:F7"/>
    <mergeCell ref="G7:X7"/>
    <mergeCell ref="S8:X8"/>
    <mergeCell ref="F12:L12"/>
    <mergeCell ref="M12:R12"/>
    <mergeCell ref="M10:R10"/>
    <mergeCell ref="S10:W10"/>
    <mergeCell ref="S9:X9"/>
    <mergeCell ref="A8:F8"/>
    <mergeCell ref="G8:L8"/>
    <mergeCell ref="D1:F1"/>
    <mergeCell ref="G1:L1"/>
    <mergeCell ref="M1:R1"/>
    <mergeCell ref="S1:X1"/>
    <mergeCell ref="A2:F2"/>
    <mergeCell ref="G2:L2"/>
    <mergeCell ref="M2:R2"/>
    <mergeCell ref="S2:X2"/>
    <mergeCell ref="A4:X4"/>
    <mergeCell ref="M8:R8"/>
    <mergeCell ref="A9:F9"/>
    <mergeCell ref="G9:L9"/>
    <mergeCell ref="M9:R9"/>
    <mergeCell ref="A10:F10"/>
    <mergeCell ref="G10:K10"/>
    <mergeCell ref="B28:I28"/>
    <mergeCell ref="J28:L28"/>
    <mergeCell ref="M28:R28"/>
    <mergeCell ref="B26:I26"/>
    <mergeCell ref="J26:L26"/>
    <mergeCell ref="M26:R26"/>
    <mergeCell ref="B27:I27"/>
    <mergeCell ref="J27:L27"/>
    <mergeCell ref="M27:R27"/>
    <mergeCell ref="M17:R17"/>
    <mergeCell ref="B25:I25"/>
    <mergeCell ref="J20:L20"/>
    <mergeCell ref="M20:R20"/>
    <mergeCell ref="M21:R21"/>
    <mergeCell ref="S33:X33"/>
    <mergeCell ref="B30:I30"/>
    <mergeCell ref="J30:L30"/>
    <mergeCell ref="M30:R30"/>
    <mergeCell ref="S30:X30"/>
    <mergeCell ref="B31:I31"/>
    <mergeCell ref="J31:L31"/>
    <mergeCell ref="M31:R31"/>
    <mergeCell ref="S31:X31"/>
    <mergeCell ref="B36:I36"/>
    <mergeCell ref="J36:L36"/>
    <mergeCell ref="M36:R36"/>
    <mergeCell ref="S36:X36"/>
    <mergeCell ref="B37:I37"/>
    <mergeCell ref="J37:L37"/>
    <mergeCell ref="M37:R37"/>
    <mergeCell ref="S37:X37"/>
    <mergeCell ref="B34:I34"/>
    <mergeCell ref="J34:L34"/>
    <mergeCell ref="M34:R34"/>
    <mergeCell ref="S34:X34"/>
    <mergeCell ref="B35:I35"/>
    <mergeCell ref="J35:L35"/>
    <mergeCell ref="M35:R35"/>
    <mergeCell ref="S35:X35"/>
    <mergeCell ref="B40:I40"/>
    <mergeCell ref="J40:L40"/>
    <mergeCell ref="M40:R40"/>
    <mergeCell ref="S40:X40"/>
    <mergeCell ref="B41:I41"/>
    <mergeCell ref="J41:L41"/>
    <mergeCell ref="M41:R41"/>
    <mergeCell ref="S41:X41"/>
    <mergeCell ref="B38:I38"/>
    <mergeCell ref="J38:L38"/>
    <mergeCell ref="M38:R38"/>
    <mergeCell ref="S38:X38"/>
    <mergeCell ref="B39:I39"/>
    <mergeCell ref="J39:L39"/>
    <mergeCell ref="M39:R39"/>
    <mergeCell ref="S39:X39"/>
    <mergeCell ref="B44:I44"/>
    <mergeCell ref="J44:L44"/>
    <mergeCell ref="M44:R44"/>
    <mergeCell ref="S44:X44"/>
    <mergeCell ref="B45:I45"/>
    <mergeCell ref="J45:L45"/>
    <mergeCell ref="M45:R45"/>
    <mergeCell ref="S45:X45"/>
    <mergeCell ref="B42:I42"/>
    <mergeCell ref="J42:L42"/>
    <mergeCell ref="M42:R42"/>
    <mergeCell ref="S42:X42"/>
    <mergeCell ref="B43:I43"/>
    <mergeCell ref="J43:L43"/>
    <mergeCell ref="M43:R43"/>
    <mergeCell ref="S43:X43"/>
    <mergeCell ref="B48:I48"/>
    <mergeCell ref="J48:L48"/>
    <mergeCell ref="M48:R48"/>
    <mergeCell ref="S48:X48"/>
    <mergeCell ref="B49:I49"/>
    <mergeCell ref="J49:L49"/>
    <mergeCell ref="M49:R49"/>
    <mergeCell ref="S49:X49"/>
    <mergeCell ref="B46:I46"/>
    <mergeCell ref="J46:L46"/>
    <mergeCell ref="M46:R46"/>
    <mergeCell ref="S46:X46"/>
    <mergeCell ref="B47:I47"/>
    <mergeCell ref="J47:L47"/>
    <mergeCell ref="M47:R47"/>
    <mergeCell ref="S47:X47"/>
    <mergeCell ref="B52:I52"/>
    <mergeCell ref="J52:L52"/>
    <mergeCell ref="M52:R52"/>
    <mergeCell ref="S52:X52"/>
    <mergeCell ref="B53:I53"/>
    <mergeCell ref="J53:L53"/>
    <mergeCell ref="M53:R53"/>
    <mergeCell ref="S53:X53"/>
    <mergeCell ref="B50:I50"/>
    <mergeCell ref="J50:L50"/>
    <mergeCell ref="M50:R50"/>
    <mergeCell ref="S50:X50"/>
    <mergeCell ref="B51:I51"/>
    <mergeCell ref="J51:L51"/>
    <mergeCell ref="M51:R51"/>
    <mergeCell ref="S51:X51"/>
    <mergeCell ref="B56:I56"/>
    <mergeCell ref="J56:L56"/>
    <mergeCell ref="M56:R56"/>
    <mergeCell ref="S56:X56"/>
    <mergeCell ref="B57:I57"/>
    <mergeCell ref="J57:L57"/>
    <mergeCell ref="M57:R57"/>
    <mergeCell ref="S57:X57"/>
    <mergeCell ref="B54:I54"/>
    <mergeCell ref="J54:L54"/>
    <mergeCell ref="M54:R54"/>
    <mergeCell ref="S54:X54"/>
    <mergeCell ref="B55:I55"/>
    <mergeCell ref="J55:L55"/>
    <mergeCell ref="M55:R55"/>
    <mergeCell ref="S55:X55"/>
    <mergeCell ref="B60:I60"/>
    <mergeCell ref="J60:L60"/>
    <mergeCell ref="M60:R60"/>
    <mergeCell ref="S60:X60"/>
    <mergeCell ref="B61:I61"/>
    <mergeCell ref="J61:L61"/>
    <mergeCell ref="M61:R61"/>
    <mergeCell ref="S61:X61"/>
    <mergeCell ref="B58:I58"/>
    <mergeCell ref="J58:L58"/>
    <mergeCell ref="M58:R58"/>
    <mergeCell ref="S58:X58"/>
    <mergeCell ref="B59:I59"/>
    <mergeCell ref="J59:L59"/>
    <mergeCell ref="M59:R59"/>
    <mergeCell ref="S59:X59"/>
    <mergeCell ref="B64:I64"/>
    <mergeCell ref="J64:L64"/>
    <mergeCell ref="M64:R64"/>
    <mergeCell ref="S64:X64"/>
    <mergeCell ref="B65:I65"/>
    <mergeCell ref="J65:L65"/>
    <mergeCell ref="M65:R65"/>
    <mergeCell ref="S65:X65"/>
    <mergeCell ref="B62:I62"/>
    <mergeCell ref="J62:L62"/>
    <mergeCell ref="M62:R62"/>
    <mergeCell ref="S62:X62"/>
    <mergeCell ref="B63:I63"/>
    <mergeCell ref="J63:L63"/>
    <mergeCell ref="M63:R63"/>
    <mergeCell ref="S63:X63"/>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174097-9D10-4406-9070-8D3EAEF1EEF3}">
  <ds:schemaRefs>
    <ds:schemaRef ds:uri="http://schemas.microsoft.com/sharepoint/v3/contenttype/forms"/>
  </ds:schemaRefs>
</ds:datastoreItem>
</file>

<file path=customXml/itemProps2.xml><?xml version="1.0" encoding="utf-8"?>
<ds:datastoreItem xmlns:ds="http://schemas.openxmlformats.org/officeDocument/2006/customXml" ds:itemID="{3500C3AC-4F6A-4185-9345-B13FBC77D46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85E9607-6E9D-4E0D-AC5F-8E8393FB76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★算出・請求パターン_治験経費1</vt:lpstr>
      <vt:lpstr>治験経費1_経費算出基準</vt:lpstr>
      <vt:lpstr>別紙1_臨床試験研究経費ポイント算出表</vt:lpstr>
      <vt:lpstr>別紙2_治験薬管理経費ポイント算出表</vt:lpstr>
      <vt:lpstr>出来高費用算出表_マイルストーン</vt:lpstr>
      <vt:lpstr>出来高費用算出表_均等割</vt:lpstr>
      <vt:lpstr>治験経費1_経費算出基準!Print_Area</vt:lpstr>
      <vt:lpstr>出来高費用算出表_マイルストーン!Print_Area</vt:lpstr>
      <vt:lpstr>出来高費用算出表_均等割!Print_Area</vt:lpstr>
      <vt:lpstr>別紙1_臨床試験研究経費ポイント算出表!Print_Area</vt:lpstr>
      <vt:lpstr>別紙2_治験薬管理経費ポイント算出表!Print_Area</vt:lpstr>
      <vt:lpstr>☆はじめにお読みください!Print_Titles</vt:lpstr>
      <vt:lpstr>出来高費用算出表_均等割!Print_Titles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寺門 浩之</cp:lastModifiedBy>
  <cp:revision/>
  <cp:lastPrinted>2023-09-01T05:21:01Z</cp:lastPrinted>
  <dcterms:created xsi:type="dcterms:W3CDTF">2015-07-23T02:45:46Z</dcterms:created>
  <dcterms:modified xsi:type="dcterms:W3CDTF">2023-09-01T05:21:11Z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